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eLivro"/>
  <mc:AlternateContent xmlns:mc="http://schemas.openxmlformats.org/markup-compatibility/2006">
    <mc:Choice Requires="x15">
      <x15ac:absPath xmlns:x15ac="http://schemas.microsoft.com/office/spreadsheetml/2010/11/ac" url="https://d.docs.live.net/ff3bc8bd0adbd3b1/xAdministração/RegulamentosEDiplomas/URNM/RADDIC/"/>
    </mc:Choice>
  </mc:AlternateContent>
  <xr:revisionPtr revIDLastSave="752" documentId="13_ncr:1_{D7FF2A11-4F60-415D-BADE-2984A558D8A6}" xr6:coauthVersionLast="47" xr6:coauthVersionMax="47" xr10:uidLastSave="{78E7401B-0810-4AAF-8C3C-6311ED18B004}"/>
  <bookViews>
    <workbookView xWindow="-110" yWindow="-110" windowWidth="19420" windowHeight="10300" tabRatio="867" firstSheet="1" activeTab="1" xr2:uid="{00000000-000D-0000-FFFF-FFFF00000000}"/>
  </bookViews>
  <sheets>
    <sheet name="params" sheetId="10" state="hidden" r:id="rId1"/>
    <sheet name="Menu" sheetId="11" r:id="rId2"/>
    <sheet name="Catedráticos" sheetId="17" r:id="rId3"/>
    <sheet name="Associados" sheetId="24" r:id="rId4"/>
    <sheet name="Auxiliares" sheetId="25" r:id="rId5"/>
    <sheet name="Assistentes" sheetId="26" r:id="rId6"/>
    <sheet name="Estagiários" sheetId="27" r:id="rId7"/>
    <sheet name="Monitores" sheetId="29" r:id="rId8"/>
    <sheet name="Leitores" sheetId="28" r:id="rId9"/>
  </sheets>
  <definedNames>
    <definedName name="_ftn1" localSheetId="5">Assistentes!$A$25</definedName>
    <definedName name="_ftn1" localSheetId="3">Associados!$A$25</definedName>
    <definedName name="_ftn1" localSheetId="4">Auxiliares!$A$25</definedName>
    <definedName name="_ftn1" localSheetId="2">Catedráticos!$A$24</definedName>
    <definedName name="_ftn1" localSheetId="6">Estagiários!$A$25</definedName>
    <definedName name="_ftn1" localSheetId="8">Leitores!$A$25</definedName>
    <definedName name="_ftn1" localSheetId="7">Monitores!$A$25</definedName>
    <definedName name="_ftn2" localSheetId="5">Assistentes!$A$27</definedName>
    <definedName name="_ftn2" localSheetId="3">Associados!$A$27</definedName>
    <definedName name="_ftn2" localSheetId="4">Auxiliares!$A$27</definedName>
    <definedName name="_ftn2" localSheetId="2">Catedráticos!$A$26</definedName>
    <definedName name="_ftn2" localSheetId="6">Estagiários!$A$27</definedName>
    <definedName name="_ftn2" localSheetId="8">Leitores!$A$27</definedName>
    <definedName name="_ftn2" localSheetId="7">Monitores!$A$27</definedName>
    <definedName name="_ftn3" localSheetId="5">Assistentes!$A$29</definedName>
    <definedName name="_ftn3" localSheetId="3">Associados!$A$29</definedName>
    <definedName name="_ftn3" localSheetId="4">Auxiliares!$A$29</definedName>
    <definedName name="_ftn3" localSheetId="2">Catedráticos!$A$28</definedName>
    <definedName name="_ftn3" localSheetId="6">Estagiários!$A$29</definedName>
    <definedName name="_ftn3" localSheetId="8">Leitores!$A$29</definedName>
    <definedName name="_ftn3" localSheetId="7">Monitores!$A$29</definedName>
    <definedName name="_ftn4" localSheetId="5">Assistentes!$A$26</definedName>
    <definedName name="_ftn4" localSheetId="3">Associados!$A$26</definedName>
    <definedName name="_ftn4" localSheetId="4">Auxiliares!$A$26</definedName>
    <definedName name="_ftn4" localSheetId="2">Catedráticos!$A$25</definedName>
    <definedName name="_ftn4" localSheetId="6">Estagiários!$A$26</definedName>
    <definedName name="_ftn4" localSheetId="8">Leitores!$A$26</definedName>
    <definedName name="_ftn4" localSheetId="7">Monitores!$A$26</definedName>
    <definedName name="_ftnref1" localSheetId="5">Assistentes!#REF!</definedName>
    <definedName name="_ftnref1" localSheetId="3">Associados!#REF!</definedName>
    <definedName name="_ftnref1" localSheetId="4">Auxiliares!#REF!</definedName>
    <definedName name="_ftnref1" localSheetId="2">Catedráticos!#REF!</definedName>
    <definedName name="_ftnref1" localSheetId="6">Estagiários!#REF!</definedName>
    <definedName name="_ftnref1" localSheetId="8">Leitores!#REF!</definedName>
    <definedName name="_ftnref1" localSheetId="7">Monitores!#REF!</definedName>
    <definedName name="_ftnref2" localSheetId="5">Assistentes!#REF!</definedName>
    <definedName name="_ftnref2" localSheetId="3">Associados!#REF!</definedName>
    <definedName name="_ftnref2" localSheetId="4">Auxiliares!#REF!</definedName>
    <definedName name="_ftnref2" localSheetId="2">Catedráticos!#REF!</definedName>
    <definedName name="_ftnref2" localSheetId="6">Estagiários!#REF!</definedName>
    <definedName name="_ftnref2" localSheetId="8">Leitores!#REF!</definedName>
    <definedName name="_ftnref2" localSheetId="7">Monitores!#REF!</definedName>
    <definedName name="_ftnref3" localSheetId="5">Assistentes!#REF!</definedName>
    <definedName name="_ftnref3" localSheetId="3">Associados!#REF!</definedName>
    <definedName name="_ftnref3" localSheetId="4">Auxiliares!#REF!</definedName>
    <definedName name="_ftnref3" localSheetId="2">Catedráticos!#REF!</definedName>
    <definedName name="_ftnref3" localSheetId="6">Estagiários!#REF!</definedName>
    <definedName name="_ftnref3" localSheetId="8">Leitores!#REF!</definedName>
    <definedName name="_ftnref3" localSheetId="7">Monitores!#REF!</definedName>
    <definedName name="_ftnref4" localSheetId="5">Assistentes!#REF!</definedName>
    <definedName name="_ftnref4" localSheetId="3">Associados!#REF!</definedName>
    <definedName name="_ftnref4" localSheetId="4">Auxiliares!#REF!</definedName>
    <definedName name="_ftnref4" localSheetId="2">Catedráticos!#REF!</definedName>
    <definedName name="_ftnref4" localSheetId="6">Estagiários!#REF!</definedName>
    <definedName name="_ftnref4" localSheetId="8">Leitores!#REF!</definedName>
    <definedName name="_ftnref4" localSheetId="7">Monitores!#REF!</definedName>
    <definedName name="_xlnm.Print_Area" localSheetId="5">Assistentes!$A$1:$N$350</definedName>
    <definedName name="_xlnm.Print_Area" localSheetId="3">Associados!$A$1:$N$349</definedName>
    <definedName name="_xlnm.Print_Area" localSheetId="4">Auxiliares!$A$1:$N$349</definedName>
    <definedName name="_xlnm.Print_Area" localSheetId="2">Catedráticos!$A$1:$N$349</definedName>
    <definedName name="_xlnm.Print_Area" localSheetId="6">Estagiários!$A$1:$N$350</definedName>
    <definedName name="_xlnm.Print_Area" localSheetId="8">Leitores!$A$1:$N$350</definedName>
    <definedName name="_xlnm.Print_Area" localSheetId="1">Menu!$A$1:$J$33</definedName>
    <definedName name="_xlnm.Print_Area" localSheetId="7">Monitores!$A$1:$N$350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6" i="27" l="1"/>
  <c r="N330" i="27"/>
  <c r="A24" i="28"/>
  <c r="A25" i="28"/>
  <c r="A26" i="28"/>
  <c r="A27" i="28"/>
  <c r="A28" i="28"/>
  <c r="A23" i="28"/>
  <c r="H20" i="11"/>
  <c r="H19" i="11"/>
  <c r="H18" i="11"/>
  <c r="H17" i="11"/>
  <c r="H16" i="11"/>
  <c r="H15" i="11"/>
  <c r="I13" i="17" l="1"/>
  <c r="I13" i="24"/>
  <c r="I13" i="25"/>
  <c r="H13" i="26"/>
  <c r="I13" i="27"/>
  <c r="H13" i="29"/>
  <c r="H13" i="28"/>
  <c r="H21" i="11" s="1"/>
  <c r="A347" i="24"/>
  <c r="A347" i="25"/>
  <c r="A348" i="26" s="1"/>
  <c r="A348" i="27" s="1"/>
  <c r="A348" i="29" s="1"/>
  <c r="A348" i="28" s="1"/>
  <c r="L31" i="25"/>
  <c r="L32" i="27" s="1"/>
  <c r="L31" i="24"/>
  <c r="A21" i="28"/>
  <c r="A3" i="28"/>
  <c r="A1" i="28"/>
  <c r="A28" i="29"/>
  <c r="A27" i="29"/>
  <c r="A26" i="29"/>
  <c r="A25" i="29"/>
  <c r="A24" i="29"/>
  <c r="A23" i="29"/>
  <c r="A21" i="29"/>
  <c r="A3" i="29"/>
  <c r="A1" i="29"/>
  <c r="A28" i="27"/>
  <c r="A27" i="27"/>
  <c r="A26" i="27"/>
  <c r="A25" i="27"/>
  <c r="A24" i="27"/>
  <c r="A23" i="27"/>
  <c r="A21" i="27"/>
  <c r="A3" i="27"/>
  <c r="A1" i="27"/>
  <c r="A28" i="26"/>
  <c r="A27" i="26"/>
  <c r="A26" i="26"/>
  <c r="A25" i="26"/>
  <c r="A24" i="26"/>
  <c r="A23" i="26"/>
  <c r="A21" i="26"/>
  <c r="A3" i="26"/>
  <c r="A1" i="26"/>
  <c r="A28" i="25"/>
  <c r="A27" i="25"/>
  <c r="A26" i="25"/>
  <c r="A25" i="25"/>
  <c r="A24" i="25"/>
  <c r="A23" i="25"/>
  <c r="A21" i="25"/>
  <c r="A3" i="25"/>
  <c r="A1" i="25"/>
  <c r="A28" i="24"/>
  <c r="A27" i="24"/>
  <c r="A26" i="24"/>
  <c r="A25" i="24"/>
  <c r="A24" i="24"/>
  <c r="A23" i="24"/>
  <c r="A3" i="24"/>
  <c r="A21" i="24"/>
  <c r="A1" i="24"/>
  <c r="A1" i="17"/>
  <c r="N327" i="29"/>
  <c r="N327" i="27"/>
  <c r="N327" i="26"/>
  <c r="N326" i="25"/>
  <c r="N326" i="24"/>
  <c r="N326" i="17"/>
  <c r="N327" i="28"/>
  <c r="M326" i="28"/>
  <c r="M326" i="29"/>
  <c r="M326" i="27"/>
  <c r="M326" i="26"/>
  <c r="M325" i="25"/>
  <c r="M325" i="24"/>
  <c r="M325" i="17"/>
  <c r="C336" i="28"/>
  <c r="C332" i="28"/>
  <c r="D328" i="28"/>
  <c r="C328" i="28"/>
  <c r="C336" i="29"/>
  <c r="C332" i="29"/>
  <c r="D328" i="29"/>
  <c r="C328" i="29"/>
  <c r="C336" i="27"/>
  <c r="C332" i="27"/>
  <c r="D328" i="27"/>
  <c r="C328" i="27"/>
  <c r="C336" i="26"/>
  <c r="C332" i="26"/>
  <c r="D328" i="26"/>
  <c r="C328" i="26"/>
  <c r="C335" i="25"/>
  <c r="C331" i="25"/>
  <c r="D327" i="25"/>
  <c r="C327" i="25"/>
  <c r="C335" i="24"/>
  <c r="C331" i="24"/>
  <c r="D327" i="24"/>
  <c r="C327" i="24"/>
  <c r="C335" i="17"/>
  <c r="C331" i="17"/>
  <c r="C327" i="17"/>
  <c r="J321" i="29"/>
  <c r="H321" i="29"/>
  <c r="K321" i="29" s="1"/>
  <c r="J320" i="29"/>
  <c r="H320" i="29"/>
  <c r="J319" i="29"/>
  <c r="H319" i="29"/>
  <c r="J318" i="29"/>
  <c r="K318" i="29" s="1"/>
  <c r="H318" i="29"/>
  <c r="J317" i="29"/>
  <c r="K317" i="29" s="1"/>
  <c r="H317" i="29"/>
  <c r="J316" i="29"/>
  <c r="H316" i="29"/>
  <c r="J315" i="29"/>
  <c r="J322" i="29" s="1"/>
  <c r="E343" i="29" s="1"/>
  <c r="G343" i="29" s="1"/>
  <c r="H343" i="29" s="1"/>
  <c r="H315" i="29"/>
  <c r="J310" i="29"/>
  <c r="K310" i="29" s="1"/>
  <c r="H310" i="29"/>
  <c r="J309" i="29"/>
  <c r="K309" i="29" s="1"/>
  <c r="H309" i="29"/>
  <c r="J308" i="29"/>
  <c r="K308" i="29" s="1"/>
  <c r="H308" i="29"/>
  <c r="J307" i="29"/>
  <c r="K307" i="29" s="1"/>
  <c r="H307" i="29"/>
  <c r="J306" i="29"/>
  <c r="H306" i="29"/>
  <c r="J305" i="29"/>
  <c r="H305" i="29"/>
  <c r="J304" i="29"/>
  <c r="H304" i="29"/>
  <c r="J303" i="29"/>
  <c r="K303" i="29" s="1"/>
  <c r="H303" i="29"/>
  <c r="J302" i="29"/>
  <c r="H302" i="29"/>
  <c r="J301" i="29"/>
  <c r="H301" i="29"/>
  <c r="J300" i="29"/>
  <c r="K300" i="29" s="1"/>
  <c r="H300" i="29"/>
  <c r="J299" i="29"/>
  <c r="K299" i="29" s="1"/>
  <c r="H299" i="29"/>
  <c r="J294" i="29"/>
  <c r="K294" i="29" s="1"/>
  <c r="H294" i="29"/>
  <c r="J293" i="29"/>
  <c r="H293" i="29"/>
  <c r="J292" i="29"/>
  <c r="H292" i="29"/>
  <c r="J291" i="29"/>
  <c r="K291" i="29" s="1"/>
  <c r="H291" i="29"/>
  <c r="J290" i="29"/>
  <c r="K290" i="29" s="1"/>
  <c r="H290" i="29"/>
  <c r="J289" i="29"/>
  <c r="H289" i="29"/>
  <c r="J288" i="29"/>
  <c r="H288" i="29"/>
  <c r="J287" i="29"/>
  <c r="K287" i="29" s="1"/>
  <c r="H287" i="29"/>
  <c r="K286" i="29"/>
  <c r="J286" i="29"/>
  <c r="H286" i="29"/>
  <c r="J285" i="29"/>
  <c r="H285" i="29"/>
  <c r="J284" i="29"/>
  <c r="K284" i="29" s="1"/>
  <c r="H284" i="29"/>
  <c r="J283" i="29"/>
  <c r="H283" i="29"/>
  <c r="J282" i="29"/>
  <c r="H282" i="29"/>
  <c r="J281" i="29"/>
  <c r="H281" i="29"/>
  <c r="J280" i="29"/>
  <c r="H280" i="29"/>
  <c r="J275" i="29"/>
  <c r="H275" i="29"/>
  <c r="J274" i="29"/>
  <c r="H274" i="29"/>
  <c r="K274" i="29" s="1"/>
  <c r="J273" i="29"/>
  <c r="H273" i="29"/>
  <c r="K272" i="29"/>
  <c r="J272" i="29"/>
  <c r="H272" i="29"/>
  <c r="J271" i="29"/>
  <c r="K271" i="29" s="1"/>
  <c r="H271" i="29"/>
  <c r="J270" i="29"/>
  <c r="H270" i="29"/>
  <c r="J269" i="29"/>
  <c r="K269" i="29" s="1"/>
  <c r="H269" i="29"/>
  <c r="J268" i="29"/>
  <c r="H268" i="29"/>
  <c r="J267" i="29"/>
  <c r="H267" i="29"/>
  <c r="J266" i="29"/>
  <c r="H266" i="29"/>
  <c r="K266" i="29" s="1"/>
  <c r="J265" i="29"/>
  <c r="K265" i="29" s="1"/>
  <c r="H265" i="29"/>
  <c r="J264" i="29"/>
  <c r="H264" i="29"/>
  <c r="J263" i="29"/>
  <c r="H263" i="29"/>
  <c r="J261" i="29"/>
  <c r="H261" i="29"/>
  <c r="J260" i="29"/>
  <c r="K260" i="29" s="1"/>
  <c r="H260" i="29"/>
  <c r="J259" i="29"/>
  <c r="H259" i="29"/>
  <c r="J258" i="29"/>
  <c r="H258" i="29"/>
  <c r="J257" i="29"/>
  <c r="H257" i="29"/>
  <c r="K257" i="29" s="1"/>
  <c r="J256" i="29"/>
  <c r="K256" i="29" s="1"/>
  <c r="H256" i="29"/>
  <c r="J255" i="29"/>
  <c r="K255" i="29" s="1"/>
  <c r="H255" i="29"/>
  <c r="J249" i="29"/>
  <c r="H249" i="29"/>
  <c r="J248" i="29"/>
  <c r="H248" i="29"/>
  <c r="J247" i="29"/>
  <c r="K247" i="29" s="1"/>
  <c r="H247" i="29"/>
  <c r="J246" i="29"/>
  <c r="K246" i="29" s="1"/>
  <c r="H246" i="29"/>
  <c r="J245" i="29"/>
  <c r="H245" i="29"/>
  <c r="J244" i="29"/>
  <c r="H244" i="29"/>
  <c r="J243" i="29"/>
  <c r="K243" i="29" s="1"/>
  <c r="H243" i="29"/>
  <c r="J242" i="29"/>
  <c r="K242" i="29" s="1"/>
  <c r="H242" i="29"/>
  <c r="J237" i="29"/>
  <c r="H237" i="29"/>
  <c r="J236" i="29"/>
  <c r="H236" i="29"/>
  <c r="J235" i="29"/>
  <c r="K235" i="29" s="1"/>
  <c r="H235" i="29"/>
  <c r="J234" i="29"/>
  <c r="K234" i="29" s="1"/>
  <c r="H234" i="29"/>
  <c r="J233" i="29"/>
  <c r="H233" i="29"/>
  <c r="J232" i="29"/>
  <c r="H232" i="29"/>
  <c r="J231" i="29"/>
  <c r="K231" i="29" s="1"/>
  <c r="H231" i="29"/>
  <c r="J230" i="29"/>
  <c r="K230" i="29" s="1"/>
  <c r="H230" i="29"/>
  <c r="J229" i="29"/>
  <c r="H229" i="29"/>
  <c r="J228" i="29"/>
  <c r="H228" i="29"/>
  <c r="J227" i="29"/>
  <c r="K227" i="29" s="1"/>
  <c r="H227" i="29"/>
  <c r="J226" i="29"/>
  <c r="K226" i="29" s="1"/>
  <c r="H226" i="29"/>
  <c r="J220" i="29"/>
  <c r="H220" i="29"/>
  <c r="J219" i="29"/>
  <c r="H219" i="29"/>
  <c r="J218" i="29"/>
  <c r="H218" i="29"/>
  <c r="J217" i="29"/>
  <c r="K217" i="29" s="1"/>
  <c r="H217" i="29"/>
  <c r="J216" i="29"/>
  <c r="H216" i="29"/>
  <c r="J215" i="29"/>
  <c r="H215" i="29"/>
  <c r="J214" i="29"/>
  <c r="K214" i="29" s="1"/>
  <c r="H214" i="29"/>
  <c r="J213" i="29"/>
  <c r="K213" i="29" s="1"/>
  <c r="H213" i="29"/>
  <c r="J212" i="29"/>
  <c r="H212" i="29"/>
  <c r="J211" i="29"/>
  <c r="H211" i="29"/>
  <c r="J210" i="29"/>
  <c r="H210" i="29"/>
  <c r="J209" i="29"/>
  <c r="K209" i="29" s="1"/>
  <c r="H209" i="29"/>
  <c r="J208" i="29"/>
  <c r="H208" i="29"/>
  <c r="J207" i="29"/>
  <c r="H207" i="29"/>
  <c r="J206" i="29"/>
  <c r="K206" i="29" s="1"/>
  <c r="H206" i="29"/>
  <c r="J205" i="29"/>
  <c r="H205" i="29"/>
  <c r="J199" i="29"/>
  <c r="H199" i="29"/>
  <c r="J198" i="29"/>
  <c r="H198" i="29"/>
  <c r="J197" i="29"/>
  <c r="K197" i="29" s="1"/>
  <c r="H197" i="29"/>
  <c r="J196" i="29"/>
  <c r="K196" i="29" s="1"/>
  <c r="H196" i="29"/>
  <c r="J195" i="29"/>
  <c r="H195" i="29"/>
  <c r="J194" i="29"/>
  <c r="H194" i="29"/>
  <c r="J193" i="29"/>
  <c r="K193" i="29" s="1"/>
  <c r="H193" i="29"/>
  <c r="J192" i="29"/>
  <c r="K192" i="29" s="1"/>
  <c r="H192" i="29"/>
  <c r="J191" i="29"/>
  <c r="H191" i="29"/>
  <c r="J190" i="29"/>
  <c r="H190" i="29"/>
  <c r="J185" i="29"/>
  <c r="K185" i="29" s="1"/>
  <c r="H185" i="29"/>
  <c r="J184" i="29"/>
  <c r="K184" i="29" s="1"/>
  <c r="H184" i="29"/>
  <c r="J183" i="29"/>
  <c r="H183" i="29"/>
  <c r="J182" i="29"/>
  <c r="H182" i="29"/>
  <c r="J181" i="29"/>
  <c r="K181" i="29" s="1"/>
  <c r="H181" i="29"/>
  <c r="J180" i="29"/>
  <c r="K180" i="29" s="1"/>
  <c r="H180" i="29"/>
  <c r="J179" i="29"/>
  <c r="H179" i="29"/>
  <c r="J178" i="29"/>
  <c r="H178" i="29"/>
  <c r="J177" i="29"/>
  <c r="K177" i="29" s="1"/>
  <c r="H177" i="29"/>
  <c r="J176" i="29"/>
  <c r="K176" i="29" s="1"/>
  <c r="H176" i="29"/>
  <c r="J175" i="29"/>
  <c r="H175" i="29"/>
  <c r="J174" i="29"/>
  <c r="H174" i="29"/>
  <c r="J173" i="29"/>
  <c r="K173" i="29" s="1"/>
  <c r="H173" i="29"/>
  <c r="J172" i="29"/>
  <c r="K172" i="29" s="1"/>
  <c r="H172" i="29"/>
  <c r="J171" i="29"/>
  <c r="H171" i="29"/>
  <c r="J170" i="29"/>
  <c r="H170" i="29"/>
  <c r="J169" i="29"/>
  <c r="K169" i="29" s="1"/>
  <c r="H169" i="29"/>
  <c r="J168" i="29"/>
  <c r="K168" i="29" s="1"/>
  <c r="H168" i="29"/>
  <c r="J167" i="29"/>
  <c r="H167" i="29"/>
  <c r="J166" i="29"/>
  <c r="H166" i="29"/>
  <c r="J161" i="29"/>
  <c r="K161" i="29" s="1"/>
  <c r="H161" i="29"/>
  <c r="J160" i="29"/>
  <c r="K160" i="29" s="1"/>
  <c r="H160" i="29"/>
  <c r="J159" i="29"/>
  <c r="H159" i="29"/>
  <c r="J158" i="29"/>
  <c r="H158" i="29"/>
  <c r="J153" i="29"/>
  <c r="H153" i="29"/>
  <c r="J152" i="29"/>
  <c r="K152" i="29" s="1"/>
  <c r="H152" i="29"/>
  <c r="J151" i="29"/>
  <c r="H151" i="29"/>
  <c r="J150" i="29"/>
  <c r="H150" i="29"/>
  <c r="J149" i="29"/>
  <c r="K149" i="29" s="1"/>
  <c r="H149" i="29"/>
  <c r="J148" i="29"/>
  <c r="K148" i="29" s="1"/>
  <c r="H148" i="29"/>
  <c r="J147" i="29"/>
  <c r="H147" i="29"/>
  <c r="J146" i="29"/>
  <c r="H146" i="29"/>
  <c r="J145" i="29"/>
  <c r="H145" i="29"/>
  <c r="J144" i="29"/>
  <c r="K144" i="29" s="1"/>
  <c r="H144" i="29"/>
  <c r="J143" i="29"/>
  <c r="H143" i="29"/>
  <c r="J138" i="29"/>
  <c r="H138" i="29"/>
  <c r="J137" i="29"/>
  <c r="K137" i="29" s="1"/>
  <c r="H137" i="29"/>
  <c r="J136" i="29"/>
  <c r="K136" i="29" s="1"/>
  <c r="H136" i="29"/>
  <c r="J135" i="29"/>
  <c r="H135" i="29"/>
  <c r="J134" i="29"/>
  <c r="H134" i="29"/>
  <c r="J133" i="29"/>
  <c r="K133" i="29" s="1"/>
  <c r="H133" i="29"/>
  <c r="J132" i="29"/>
  <c r="K132" i="29" s="1"/>
  <c r="H132" i="29"/>
  <c r="J131" i="29"/>
  <c r="H131" i="29"/>
  <c r="K131" i="29" s="1"/>
  <c r="J130" i="29"/>
  <c r="H130" i="29"/>
  <c r="J129" i="29"/>
  <c r="K129" i="29" s="1"/>
  <c r="H129" i="29"/>
  <c r="J128" i="29"/>
  <c r="K128" i="29" s="1"/>
  <c r="H128" i="29"/>
  <c r="J127" i="29"/>
  <c r="H127" i="29"/>
  <c r="J126" i="29"/>
  <c r="H126" i="29"/>
  <c r="J125" i="29"/>
  <c r="H125" i="29"/>
  <c r="J124" i="29"/>
  <c r="K124" i="29" s="1"/>
  <c r="H124" i="29"/>
  <c r="J119" i="29"/>
  <c r="H119" i="29"/>
  <c r="J118" i="29"/>
  <c r="H118" i="29"/>
  <c r="J117" i="29"/>
  <c r="H117" i="29"/>
  <c r="J116" i="29"/>
  <c r="K116" i="29" s="1"/>
  <c r="H116" i="29"/>
  <c r="J115" i="29"/>
  <c r="H115" i="29"/>
  <c r="J114" i="29"/>
  <c r="H114" i="29"/>
  <c r="J113" i="29"/>
  <c r="K113" i="29" s="1"/>
  <c r="H113" i="29"/>
  <c r="J112" i="29"/>
  <c r="K112" i="29" s="1"/>
  <c r="H112" i="29"/>
  <c r="J111" i="29"/>
  <c r="H111" i="29"/>
  <c r="J110" i="29"/>
  <c r="H110" i="29"/>
  <c r="J109" i="29"/>
  <c r="H109" i="29"/>
  <c r="J108" i="29"/>
  <c r="K108" i="29" s="1"/>
  <c r="H108" i="29"/>
  <c r="J107" i="29"/>
  <c r="H107" i="29"/>
  <c r="J106" i="29"/>
  <c r="H106" i="29"/>
  <c r="J105" i="29"/>
  <c r="H105" i="29"/>
  <c r="J104" i="29"/>
  <c r="H104" i="29"/>
  <c r="J103" i="29"/>
  <c r="H103" i="29"/>
  <c r="J102" i="29"/>
  <c r="H102" i="29"/>
  <c r="J101" i="29"/>
  <c r="H101" i="29"/>
  <c r="J100" i="29"/>
  <c r="H100" i="29"/>
  <c r="J99" i="29"/>
  <c r="H99" i="29"/>
  <c r="J98" i="29"/>
  <c r="H98" i="29"/>
  <c r="J97" i="29"/>
  <c r="H97" i="29"/>
  <c r="J92" i="29"/>
  <c r="H92" i="29"/>
  <c r="J91" i="29"/>
  <c r="H91" i="29"/>
  <c r="J90" i="29"/>
  <c r="K90" i="29" s="1"/>
  <c r="H90" i="29"/>
  <c r="J89" i="29"/>
  <c r="K89" i="29" s="1"/>
  <c r="H89" i="29"/>
  <c r="J88" i="29"/>
  <c r="H88" i="29"/>
  <c r="J87" i="29"/>
  <c r="H87" i="29"/>
  <c r="J86" i="29"/>
  <c r="H86" i="29"/>
  <c r="J81" i="29"/>
  <c r="H81" i="29"/>
  <c r="J80" i="29"/>
  <c r="H80" i="29"/>
  <c r="J79" i="29"/>
  <c r="K79" i="29" s="1"/>
  <c r="H79" i="29"/>
  <c r="J78" i="29"/>
  <c r="H78" i="29"/>
  <c r="J77" i="29"/>
  <c r="H77" i="29"/>
  <c r="J76" i="29"/>
  <c r="H76" i="29"/>
  <c r="J75" i="29"/>
  <c r="H75" i="29"/>
  <c r="J74" i="29"/>
  <c r="H74" i="29"/>
  <c r="J69" i="29"/>
  <c r="H69" i="29"/>
  <c r="J68" i="29"/>
  <c r="H68" i="29"/>
  <c r="J67" i="29"/>
  <c r="H67" i="29"/>
  <c r="J66" i="29"/>
  <c r="H66" i="29"/>
  <c r="J65" i="29"/>
  <c r="H65" i="29"/>
  <c r="J64" i="29"/>
  <c r="H64" i="29"/>
  <c r="J59" i="29"/>
  <c r="H59" i="29"/>
  <c r="J58" i="29"/>
  <c r="H58" i="29"/>
  <c r="J57" i="29"/>
  <c r="H57" i="29"/>
  <c r="J56" i="29"/>
  <c r="H56" i="29"/>
  <c r="J55" i="29"/>
  <c r="K55" i="29" s="1"/>
  <c r="H55" i="29"/>
  <c r="J54" i="29"/>
  <c r="K54" i="29" s="1"/>
  <c r="H54" i="29"/>
  <c r="J53" i="29"/>
  <c r="H53" i="29"/>
  <c r="J52" i="29"/>
  <c r="H52" i="29"/>
  <c r="J47" i="29"/>
  <c r="H47" i="29"/>
  <c r="J46" i="29"/>
  <c r="K46" i="29" s="1"/>
  <c r="H46" i="29"/>
  <c r="J45" i="29"/>
  <c r="H45" i="29"/>
  <c r="J44" i="29"/>
  <c r="H44" i="29"/>
  <c r="J43" i="29"/>
  <c r="K43" i="29" s="1"/>
  <c r="H43" i="29"/>
  <c r="K42" i="29"/>
  <c r="J42" i="29"/>
  <c r="H42" i="29"/>
  <c r="J41" i="29"/>
  <c r="H41" i="29"/>
  <c r="J40" i="29"/>
  <c r="H40" i="29"/>
  <c r="J39" i="29"/>
  <c r="H39" i="29"/>
  <c r="J38" i="29"/>
  <c r="H38" i="29"/>
  <c r="J37" i="29"/>
  <c r="H37" i="29"/>
  <c r="J36" i="29"/>
  <c r="K36" i="29" s="1"/>
  <c r="H36" i="29"/>
  <c r="J35" i="29"/>
  <c r="K35" i="29" s="1"/>
  <c r="H35" i="29"/>
  <c r="J34" i="29"/>
  <c r="H34" i="29"/>
  <c r="J33" i="29"/>
  <c r="H33" i="29"/>
  <c r="J321" i="28"/>
  <c r="H321" i="28"/>
  <c r="K321" i="28" s="1"/>
  <c r="J320" i="28"/>
  <c r="H320" i="28"/>
  <c r="J319" i="28"/>
  <c r="H319" i="28"/>
  <c r="K319" i="28" s="1"/>
  <c r="J318" i="28"/>
  <c r="K318" i="28" s="1"/>
  <c r="H318" i="28"/>
  <c r="J317" i="28"/>
  <c r="H317" i="28"/>
  <c r="J316" i="28"/>
  <c r="H316" i="28"/>
  <c r="J315" i="28"/>
  <c r="H315" i="28"/>
  <c r="J310" i="28"/>
  <c r="K310" i="28" s="1"/>
  <c r="H310" i="28"/>
  <c r="J309" i="28"/>
  <c r="H309" i="28"/>
  <c r="J308" i="28"/>
  <c r="H308" i="28"/>
  <c r="J307" i="28"/>
  <c r="H307" i="28"/>
  <c r="J306" i="28"/>
  <c r="K306" i="28" s="1"/>
  <c r="H306" i="28"/>
  <c r="J305" i="28"/>
  <c r="H305" i="28"/>
  <c r="K305" i="28" s="1"/>
  <c r="J304" i="28"/>
  <c r="H304" i="28"/>
  <c r="J303" i="28"/>
  <c r="K303" i="28" s="1"/>
  <c r="H303" i="28"/>
  <c r="J302" i="28"/>
  <c r="H302" i="28"/>
  <c r="J301" i="28"/>
  <c r="H301" i="28"/>
  <c r="J300" i="28"/>
  <c r="H300" i="28"/>
  <c r="J299" i="28"/>
  <c r="H299" i="28"/>
  <c r="J294" i="28"/>
  <c r="H294" i="28"/>
  <c r="J293" i="28"/>
  <c r="H293" i="28"/>
  <c r="J292" i="28"/>
  <c r="H292" i="28"/>
  <c r="J291" i="28"/>
  <c r="H291" i="28"/>
  <c r="J290" i="28"/>
  <c r="H290" i="28"/>
  <c r="J289" i="28"/>
  <c r="H289" i="28"/>
  <c r="J288" i="28"/>
  <c r="H288" i="28"/>
  <c r="J287" i="28"/>
  <c r="H287" i="28"/>
  <c r="J286" i="28"/>
  <c r="H286" i="28"/>
  <c r="J285" i="28"/>
  <c r="K285" i="28" s="1"/>
  <c r="H285" i="28"/>
  <c r="J284" i="28"/>
  <c r="H284" i="28"/>
  <c r="J283" i="28"/>
  <c r="K283" i="28" s="1"/>
  <c r="H283" i="28"/>
  <c r="J282" i="28"/>
  <c r="H282" i="28"/>
  <c r="K281" i="28"/>
  <c r="J281" i="28"/>
  <c r="H281" i="28"/>
  <c r="J280" i="28"/>
  <c r="H280" i="28"/>
  <c r="J275" i="28"/>
  <c r="H275" i="28"/>
  <c r="J274" i="28"/>
  <c r="H274" i="28"/>
  <c r="J273" i="28"/>
  <c r="H273" i="28"/>
  <c r="J272" i="28"/>
  <c r="H272" i="28"/>
  <c r="J271" i="28"/>
  <c r="H271" i="28"/>
  <c r="J270" i="28"/>
  <c r="H270" i="28"/>
  <c r="J269" i="28"/>
  <c r="H269" i="28"/>
  <c r="J268" i="28"/>
  <c r="H268" i="28"/>
  <c r="J267" i="28"/>
  <c r="K267" i="28" s="1"/>
  <c r="H267" i="28"/>
  <c r="J266" i="28"/>
  <c r="H266" i="28"/>
  <c r="J265" i="28"/>
  <c r="H265" i="28"/>
  <c r="J264" i="28"/>
  <c r="K264" i="28" s="1"/>
  <c r="H264" i="28"/>
  <c r="J263" i="28"/>
  <c r="H263" i="28"/>
  <c r="K263" i="28" s="1"/>
  <c r="J261" i="28"/>
  <c r="K261" i="28" s="1"/>
  <c r="H261" i="28"/>
  <c r="J260" i="28"/>
  <c r="H260" i="28"/>
  <c r="K260" i="28" s="1"/>
  <c r="J259" i="28"/>
  <c r="H259" i="28"/>
  <c r="J258" i="28"/>
  <c r="H258" i="28"/>
  <c r="J257" i="28"/>
  <c r="K257" i="28" s="1"/>
  <c r="H257" i="28"/>
  <c r="J256" i="28"/>
  <c r="K256" i="28" s="1"/>
  <c r="H256" i="28"/>
  <c r="J255" i="28"/>
  <c r="H255" i="28"/>
  <c r="J249" i="28"/>
  <c r="H249" i="28"/>
  <c r="J248" i="28"/>
  <c r="H248" i="28"/>
  <c r="J247" i="28"/>
  <c r="H247" i="28"/>
  <c r="J246" i="28"/>
  <c r="H246" i="28"/>
  <c r="J245" i="28"/>
  <c r="H245" i="28"/>
  <c r="J244" i="28"/>
  <c r="H244" i="28"/>
  <c r="J243" i="28"/>
  <c r="K243" i="28" s="1"/>
  <c r="H243" i="28"/>
  <c r="J242" i="28"/>
  <c r="H242" i="28"/>
  <c r="J237" i="28"/>
  <c r="H237" i="28"/>
  <c r="J236" i="28"/>
  <c r="H236" i="28"/>
  <c r="J235" i="28"/>
  <c r="K235" i="28" s="1"/>
  <c r="H235" i="28"/>
  <c r="J234" i="28"/>
  <c r="H234" i="28"/>
  <c r="J233" i="28"/>
  <c r="H233" i="28"/>
  <c r="K233" i="28" s="1"/>
  <c r="J232" i="28"/>
  <c r="H232" i="28"/>
  <c r="J231" i="28"/>
  <c r="H231" i="28"/>
  <c r="J230" i="28"/>
  <c r="H230" i="28"/>
  <c r="J229" i="28"/>
  <c r="H229" i="28"/>
  <c r="J228" i="28"/>
  <c r="H228" i="28"/>
  <c r="J227" i="28"/>
  <c r="K227" i="28" s="1"/>
  <c r="H227" i="28"/>
  <c r="J226" i="28"/>
  <c r="H226" i="28"/>
  <c r="J220" i="28"/>
  <c r="H220" i="28"/>
  <c r="J219" i="28"/>
  <c r="H219" i="28"/>
  <c r="J218" i="28"/>
  <c r="H218" i="28"/>
  <c r="J217" i="28"/>
  <c r="H217" i="28"/>
  <c r="J216" i="28"/>
  <c r="H216" i="28"/>
  <c r="J215" i="28"/>
  <c r="H215" i="28"/>
  <c r="J214" i="28"/>
  <c r="K214" i="28" s="1"/>
  <c r="H214" i="28"/>
  <c r="J213" i="28"/>
  <c r="H213" i="28"/>
  <c r="J212" i="28"/>
  <c r="H212" i="28"/>
  <c r="J211" i="28"/>
  <c r="H211" i="28"/>
  <c r="J210" i="28"/>
  <c r="H210" i="28"/>
  <c r="J209" i="28"/>
  <c r="H209" i="28"/>
  <c r="J208" i="28"/>
  <c r="H208" i="28"/>
  <c r="J207" i="28"/>
  <c r="H207" i="28"/>
  <c r="J206" i="28"/>
  <c r="K206" i="28" s="1"/>
  <c r="H206" i="28"/>
  <c r="J205" i="28"/>
  <c r="H205" i="28"/>
  <c r="J199" i="28"/>
  <c r="H199" i="28"/>
  <c r="J198" i="28"/>
  <c r="H198" i="28"/>
  <c r="J197" i="28"/>
  <c r="K197" i="28" s="1"/>
  <c r="H197" i="28"/>
  <c r="J196" i="28"/>
  <c r="H196" i="28"/>
  <c r="J195" i="28"/>
  <c r="H195" i="28"/>
  <c r="J194" i="28"/>
  <c r="H194" i="28"/>
  <c r="J193" i="28"/>
  <c r="H193" i="28"/>
  <c r="J192" i="28"/>
  <c r="H192" i="28"/>
  <c r="J191" i="28"/>
  <c r="K191" i="28" s="1"/>
  <c r="H191" i="28"/>
  <c r="J190" i="28"/>
  <c r="H190" i="28"/>
  <c r="J185" i="28"/>
  <c r="K185" i="28" s="1"/>
  <c r="H185" i="28"/>
  <c r="J184" i="28"/>
  <c r="H184" i="28"/>
  <c r="J183" i="28"/>
  <c r="K183" i="28" s="1"/>
  <c r="H183" i="28"/>
  <c r="J182" i="28"/>
  <c r="K182" i="28" s="1"/>
  <c r="H182" i="28"/>
  <c r="J181" i="28"/>
  <c r="H181" i="28"/>
  <c r="K181" i="28" s="1"/>
  <c r="J180" i="28"/>
  <c r="K180" i="28" s="1"/>
  <c r="H180" i="28"/>
  <c r="J179" i="28"/>
  <c r="H179" i="28"/>
  <c r="J178" i="28"/>
  <c r="H178" i="28"/>
  <c r="J177" i="28"/>
  <c r="H177" i="28"/>
  <c r="J176" i="28"/>
  <c r="H176" i="28"/>
  <c r="J175" i="28"/>
  <c r="H175" i="28"/>
  <c r="J174" i="28"/>
  <c r="H174" i="28"/>
  <c r="J173" i="28"/>
  <c r="H173" i="28"/>
  <c r="J172" i="28"/>
  <c r="K172" i="28" s="1"/>
  <c r="H172" i="28"/>
  <c r="J171" i="28"/>
  <c r="H171" i="28"/>
  <c r="J170" i="28"/>
  <c r="H170" i="28"/>
  <c r="J169" i="28"/>
  <c r="H169" i="28"/>
  <c r="J168" i="28"/>
  <c r="K168" i="28" s="1"/>
  <c r="H168" i="28"/>
  <c r="J167" i="28"/>
  <c r="K167" i="28" s="1"/>
  <c r="H167" i="28"/>
  <c r="J166" i="28"/>
  <c r="H166" i="28"/>
  <c r="J161" i="28"/>
  <c r="H161" i="28"/>
  <c r="J160" i="28"/>
  <c r="K160" i="28" s="1"/>
  <c r="H160" i="28"/>
  <c r="J159" i="28"/>
  <c r="H159" i="28"/>
  <c r="J158" i="28"/>
  <c r="H158" i="28"/>
  <c r="J153" i="28"/>
  <c r="H153" i="28"/>
  <c r="K153" i="28" s="1"/>
  <c r="J152" i="28"/>
  <c r="K152" i="28" s="1"/>
  <c r="H152" i="28"/>
  <c r="J151" i="28"/>
  <c r="H151" i="28"/>
  <c r="J150" i="28"/>
  <c r="H150" i="28"/>
  <c r="J149" i="28"/>
  <c r="H149" i="28"/>
  <c r="J148" i="28"/>
  <c r="K148" i="28" s="1"/>
  <c r="H148" i="28"/>
  <c r="J147" i="28"/>
  <c r="H147" i="28"/>
  <c r="J146" i="28"/>
  <c r="H146" i="28"/>
  <c r="J145" i="28"/>
  <c r="H145" i="28"/>
  <c r="K145" i="28" s="1"/>
  <c r="J144" i="28"/>
  <c r="K144" i="28" s="1"/>
  <c r="H144" i="28"/>
  <c r="J143" i="28"/>
  <c r="H143" i="28"/>
  <c r="J138" i="28"/>
  <c r="H138" i="28"/>
  <c r="J137" i="28"/>
  <c r="H137" i="28"/>
  <c r="J136" i="28"/>
  <c r="K136" i="28" s="1"/>
  <c r="H136" i="28"/>
  <c r="J135" i="28"/>
  <c r="H135" i="28"/>
  <c r="J134" i="28"/>
  <c r="H134" i="28"/>
  <c r="J133" i="28"/>
  <c r="H133" i="28"/>
  <c r="J132" i="28"/>
  <c r="K132" i="28" s="1"/>
  <c r="H132" i="28"/>
  <c r="J131" i="28"/>
  <c r="H131" i="28"/>
  <c r="J130" i="28"/>
  <c r="K130" i="28" s="1"/>
  <c r="H130" i="28"/>
  <c r="J129" i="28"/>
  <c r="H129" i="28"/>
  <c r="J128" i="28"/>
  <c r="H128" i="28"/>
  <c r="J127" i="28"/>
  <c r="H127" i="28"/>
  <c r="J126" i="28"/>
  <c r="H126" i="28"/>
  <c r="J125" i="28"/>
  <c r="H125" i="28"/>
  <c r="J124" i="28"/>
  <c r="H124" i="28"/>
  <c r="J119" i="28"/>
  <c r="H119" i="28"/>
  <c r="J118" i="28"/>
  <c r="H118" i="28"/>
  <c r="J117" i="28"/>
  <c r="H117" i="28"/>
  <c r="K117" i="28" s="1"/>
  <c r="J116" i="28"/>
  <c r="H116" i="28"/>
  <c r="J115" i="28"/>
  <c r="H115" i="28"/>
  <c r="J114" i="28"/>
  <c r="H114" i="28"/>
  <c r="J113" i="28"/>
  <c r="K113" i="28" s="1"/>
  <c r="H113" i="28"/>
  <c r="J112" i="28"/>
  <c r="H112" i="28"/>
  <c r="J111" i="28"/>
  <c r="H111" i="28"/>
  <c r="J110" i="28"/>
  <c r="H110" i="28"/>
  <c r="K110" i="28" s="1"/>
  <c r="J109" i="28"/>
  <c r="H109" i="28"/>
  <c r="J108" i="28"/>
  <c r="H108" i="28"/>
  <c r="J107" i="28"/>
  <c r="H107" i="28"/>
  <c r="J106" i="28"/>
  <c r="H106" i="28"/>
  <c r="J105" i="28"/>
  <c r="H105" i="28"/>
  <c r="J104" i="28"/>
  <c r="H104" i="28"/>
  <c r="J103" i="28"/>
  <c r="H103" i="28"/>
  <c r="J102" i="28"/>
  <c r="H102" i="28"/>
  <c r="J101" i="28"/>
  <c r="H101" i="28"/>
  <c r="J100" i="28"/>
  <c r="H100" i="28"/>
  <c r="J99" i="28"/>
  <c r="H99" i="28"/>
  <c r="J98" i="28"/>
  <c r="K98" i="28" s="1"/>
  <c r="H98" i="28"/>
  <c r="J97" i="28"/>
  <c r="H97" i="28"/>
  <c r="J92" i="28"/>
  <c r="H92" i="28"/>
  <c r="J91" i="28"/>
  <c r="K91" i="28" s="1"/>
  <c r="H91" i="28"/>
  <c r="J90" i="28"/>
  <c r="H90" i="28"/>
  <c r="J89" i="28"/>
  <c r="H89" i="28"/>
  <c r="J88" i="28"/>
  <c r="H88" i="28"/>
  <c r="J87" i="28"/>
  <c r="H87" i="28"/>
  <c r="K87" i="28" s="1"/>
  <c r="J86" i="28"/>
  <c r="H86" i="28"/>
  <c r="J81" i="28"/>
  <c r="H81" i="28"/>
  <c r="K81" i="28" s="1"/>
  <c r="J80" i="28"/>
  <c r="H80" i="28"/>
  <c r="J79" i="28"/>
  <c r="H79" i="28"/>
  <c r="J78" i="28"/>
  <c r="H78" i="28"/>
  <c r="J77" i="28"/>
  <c r="H77" i="28"/>
  <c r="J76" i="28"/>
  <c r="H76" i="28"/>
  <c r="J75" i="28"/>
  <c r="H75" i="28"/>
  <c r="J74" i="28"/>
  <c r="H74" i="28"/>
  <c r="J69" i="28"/>
  <c r="H69" i="28"/>
  <c r="J68" i="28"/>
  <c r="H68" i="28"/>
  <c r="J67" i="28"/>
  <c r="H67" i="28"/>
  <c r="J66" i="28"/>
  <c r="K66" i="28" s="1"/>
  <c r="H66" i="28"/>
  <c r="J65" i="28"/>
  <c r="H65" i="28"/>
  <c r="J64" i="28"/>
  <c r="H64" i="28"/>
  <c r="J59" i="28"/>
  <c r="K59" i="28" s="1"/>
  <c r="H59" i="28"/>
  <c r="J58" i="28"/>
  <c r="H58" i="28"/>
  <c r="J57" i="28"/>
  <c r="H57" i="28"/>
  <c r="J56" i="28"/>
  <c r="H56" i="28"/>
  <c r="J55" i="28"/>
  <c r="K55" i="28" s="1"/>
  <c r="H55" i="28"/>
  <c r="J54" i="28"/>
  <c r="H54" i="28"/>
  <c r="J53" i="28"/>
  <c r="H53" i="28"/>
  <c r="J52" i="28"/>
  <c r="H52" i="28"/>
  <c r="J47" i="28"/>
  <c r="H47" i="28"/>
  <c r="J46" i="28"/>
  <c r="H46" i="28"/>
  <c r="J45" i="28"/>
  <c r="H45" i="28"/>
  <c r="J44" i="28"/>
  <c r="H44" i="28"/>
  <c r="J43" i="28"/>
  <c r="K43" i="28" s="1"/>
  <c r="H43" i="28"/>
  <c r="J42" i="28"/>
  <c r="H42" i="28"/>
  <c r="J41" i="28"/>
  <c r="H41" i="28"/>
  <c r="J40" i="28"/>
  <c r="H40" i="28"/>
  <c r="J39" i="28"/>
  <c r="H39" i="28"/>
  <c r="J38" i="28"/>
  <c r="H38" i="28"/>
  <c r="J37" i="28"/>
  <c r="H37" i="28"/>
  <c r="J36" i="28"/>
  <c r="H36" i="28"/>
  <c r="J35" i="28"/>
  <c r="K35" i="28" s="1"/>
  <c r="H35" i="28"/>
  <c r="J34" i="28"/>
  <c r="H34" i="28"/>
  <c r="J33" i="28"/>
  <c r="H33" i="28"/>
  <c r="J321" i="27"/>
  <c r="H321" i="27"/>
  <c r="K321" i="27" s="1"/>
  <c r="J320" i="27"/>
  <c r="H320" i="27"/>
  <c r="J319" i="27"/>
  <c r="H319" i="27"/>
  <c r="J318" i="27"/>
  <c r="H318" i="27"/>
  <c r="J317" i="27"/>
  <c r="H317" i="27"/>
  <c r="J316" i="27"/>
  <c r="H316" i="27"/>
  <c r="J315" i="27"/>
  <c r="J322" i="27" s="1"/>
  <c r="E343" i="27" s="1"/>
  <c r="G343" i="27" s="1"/>
  <c r="H343" i="27" s="1"/>
  <c r="H315" i="27"/>
  <c r="J310" i="27"/>
  <c r="H310" i="27"/>
  <c r="J309" i="27"/>
  <c r="H309" i="27"/>
  <c r="J308" i="27"/>
  <c r="H308" i="27"/>
  <c r="J307" i="27"/>
  <c r="K307" i="27" s="1"/>
  <c r="H307" i="27"/>
  <c r="J306" i="27"/>
  <c r="H306" i="27"/>
  <c r="J305" i="27"/>
  <c r="H305" i="27"/>
  <c r="K305" i="27" s="1"/>
  <c r="J304" i="27"/>
  <c r="H304" i="27"/>
  <c r="J303" i="27"/>
  <c r="K303" i="27" s="1"/>
  <c r="H303" i="27"/>
  <c r="J302" i="27"/>
  <c r="H302" i="27"/>
  <c r="J301" i="27"/>
  <c r="H301" i="27"/>
  <c r="J300" i="27"/>
  <c r="K300" i="27" s="1"/>
  <c r="H300" i="27"/>
  <c r="J299" i="27"/>
  <c r="K299" i="27" s="1"/>
  <c r="H299" i="27"/>
  <c r="J294" i="27"/>
  <c r="K294" i="27" s="1"/>
  <c r="H294" i="27"/>
  <c r="J293" i="27"/>
  <c r="K293" i="27" s="1"/>
  <c r="H293" i="27"/>
  <c r="J292" i="27"/>
  <c r="H292" i="27"/>
  <c r="J291" i="27"/>
  <c r="H291" i="27"/>
  <c r="J290" i="27"/>
  <c r="H290" i="27"/>
  <c r="J289" i="27"/>
  <c r="K289" i="27" s="1"/>
  <c r="H289" i="27"/>
  <c r="J288" i="27"/>
  <c r="H288" i="27"/>
  <c r="J287" i="27"/>
  <c r="H287" i="27"/>
  <c r="J286" i="27"/>
  <c r="K286" i="27" s="1"/>
  <c r="H286" i="27"/>
  <c r="J285" i="27"/>
  <c r="K285" i="27" s="1"/>
  <c r="H285" i="27"/>
  <c r="J284" i="27"/>
  <c r="H284" i="27"/>
  <c r="J283" i="27"/>
  <c r="H283" i="27"/>
  <c r="J282" i="27"/>
  <c r="K282" i="27" s="1"/>
  <c r="H282" i="27"/>
  <c r="J281" i="27"/>
  <c r="H281" i="27"/>
  <c r="J280" i="27"/>
  <c r="H280" i="27"/>
  <c r="J275" i="27"/>
  <c r="H275" i="27"/>
  <c r="J274" i="27"/>
  <c r="K274" i="27" s="1"/>
  <c r="H274" i="27"/>
  <c r="J273" i="27"/>
  <c r="H273" i="27"/>
  <c r="J272" i="27"/>
  <c r="K272" i="27" s="1"/>
  <c r="H272" i="27"/>
  <c r="J271" i="27"/>
  <c r="K271" i="27" s="1"/>
  <c r="H271" i="27"/>
  <c r="J270" i="27"/>
  <c r="H270" i="27"/>
  <c r="J269" i="27"/>
  <c r="K269" i="27" s="1"/>
  <c r="H269" i="27"/>
  <c r="J268" i="27"/>
  <c r="H268" i="27"/>
  <c r="J267" i="27"/>
  <c r="H267" i="27"/>
  <c r="J266" i="27"/>
  <c r="K266" i="27" s="1"/>
  <c r="H266" i="27"/>
  <c r="J265" i="27"/>
  <c r="K265" i="27" s="1"/>
  <c r="H265" i="27"/>
  <c r="J264" i="27"/>
  <c r="K264" i="27" s="1"/>
  <c r="H264" i="27"/>
  <c r="J263" i="27"/>
  <c r="H263" i="27"/>
  <c r="J261" i="27"/>
  <c r="H261" i="27"/>
  <c r="J260" i="27"/>
  <c r="H260" i="27"/>
  <c r="J259" i="27"/>
  <c r="K259" i="27" s="1"/>
  <c r="H259" i="27"/>
  <c r="J258" i="27"/>
  <c r="H258" i="27"/>
  <c r="J257" i="27"/>
  <c r="H257" i="27"/>
  <c r="J256" i="27"/>
  <c r="H256" i="27"/>
  <c r="K255" i="27"/>
  <c r="J255" i="27"/>
  <c r="H255" i="27"/>
  <c r="J249" i="27"/>
  <c r="K249" i="27" s="1"/>
  <c r="H249" i="27"/>
  <c r="J248" i="27"/>
  <c r="K248" i="27" s="1"/>
  <c r="H248" i="27"/>
  <c r="J247" i="27"/>
  <c r="H247" i="27"/>
  <c r="J246" i="27"/>
  <c r="H246" i="27"/>
  <c r="K245" i="27"/>
  <c r="J245" i="27"/>
  <c r="H245" i="27"/>
  <c r="J244" i="27"/>
  <c r="H244" i="27"/>
  <c r="J243" i="27"/>
  <c r="K243" i="27" s="1"/>
  <c r="H243" i="27"/>
  <c r="J242" i="27"/>
  <c r="H242" i="27"/>
  <c r="J237" i="27"/>
  <c r="H237" i="27"/>
  <c r="J236" i="27"/>
  <c r="H236" i="27"/>
  <c r="J235" i="27"/>
  <c r="K235" i="27" s="1"/>
  <c r="H235" i="27"/>
  <c r="J234" i="27"/>
  <c r="H234" i="27"/>
  <c r="J233" i="27"/>
  <c r="H233" i="27"/>
  <c r="J232" i="27"/>
  <c r="H232" i="27"/>
  <c r="J231" i="27"/>
  <c r="K231" i="27" s="1"/>
  <c r="H231" i="27"/>
  <c r="J230" i="27"/>
  <c r="H230" i="27"/>
  <c r="J229" i="27"/>
  <c r="H229" i="27"/>
  <c r="J228" i="27"/>
  <c r="H228" i="27"/>
  <c r="J227" i="27"/>
  <c r="H227" i="27"/>
  <c r="J226" i="27"/>
  <c r="K226" i="27" s="1"/>
  <c r="H226" i="27"/>
  <c r="J220" i="27"/>
  <c r="K220" i="27" s="1"/>
  <c r="H220" i="27"/>
  <c r="J219" i="27"/>
  <c r="H219" i="27"/>
  <c r="J218" i="27"/>
  <c r="H218" i="27"/>
  <c r="J217" i="27"/>
  <c r="K217" i="27" s="1"/>
  <c r="H217" i="27"/>
  <c r="J216" i="27"/>
  <c r="K216" i="27" s="1"/>
  <c r="H216" i="27"/>
  <c r="J215" i="27"/>
  <c r="H215" i="27"/>
  <c r="J214" i="27"/>
  <c r="H214" i="27"/>
  <c r="J213" i="27"/>
  <c r="K213" i="27" s="1"/>
  <c r="H213" i="27"/>
  <c r="J212" i="27"/>
  <c r="K212" i="27" s="1"/>
  <c r="H212" i="27"/>
  <c r="J211" i="27"/>
  <c r="H211" i="27"/>
  <c r="J210" i="27"/>
  <c r="H210" i="27"/>
  <c r="J209" i="27"/>
  <c r="K209" i="27" s="1"/>
  <c r="H209" i="27"/>
  <c r="J208" i="27"/>
  <c r="K208" i="27" s="1"/>
  <c r="H208" i="27"/>
  <c r="J207" i="27"/>
  <c r="H207" i="27"/>
  <c r="J206" i="27"/>
  <c r="H206" i="27"/>
  <c r="J205" i="27"/>
  <c r="K205" i="27" s="1"/>
  <c r="H205" i="27"/>
  <c r="J199" i="27"/>
  <c r="H199" i="27"/>
  <c r="J198" i="27"/>
  <c r="H198" i="27"/>
  <c r="J197" i="27"/>
  <c r="H197" i="27"/>
  <c r="J196" i="27"/>
  <c r="H196" i="27"/>
  <c r="J195" i="27"/>
  <c r="H195" i="27"/>
  <c r="J194" i="27"/>
  <c r="H194" i="27"/>
  <c r="J193" i="27"/>
  <c r="H193" i="27"/>
  <c r="J192" i="27"/>
  <c r="K192" i="27" s="1"/>
  <c r="H192" i="27"/>
  <c r="J191" i="27"/>
  <c r="K191" i="27" s="1"/>
  <c r="H191" i="27"/>
  <c r="J190" i="27"/>
  <c r="H190" i="27"/>
  <c r="J185" i="27"/>
  <c r="H185" i="27"/>
  <c r="J184" i="27"/>
  <c r="K184" i="27" s="1"/>
  <c r="H184" i="27"/>
  <c r="J183" i="27"/>
  <c r="K183" i="27" s="1"/>
  <c r="H183" i="27"/>
  <c r="J182" i="27"/>
  <c r="H182" i="27"/>
  <c r="J181" i="27"/>
  <c r="H181" i="27"/>
  <c r="J180" i="27"/>
  <c r="K180" i="27" s="1"/>
  <c r="H180" i="27"/>
  <c r="J179" i="27"/>
  <c r="K179" i="27" s="1"/>
  <c r="H179" i="27"/>
  <c r="J178" i="27"/>
  <c r="H178" i="27"/>
  <c r="J177" i="27"/>
  <c r="H177" i="27"/>
  <c r="J176" i="27"/>
  <c r="K176" i="27" s="1"/>
  <c r="H176" i="27"/>
  <c r="J175" i="27"/>
  <c r="K175" i="27" s="1"/>
  <c r="H175" i="27"/>
  <c r="J174" i="27"/>
  <c r="H174" i="27"/>
  <c r="J173" i="27"/>
  <c r="H173" i="27"/>
  <c r="J172" i="27"/>
  <c r="K172" i="27" s="1"/>
  <c r="H172" i="27"/>
  <c r="J171" i="27"/>
  <c r="K171" i="27" s="1"/>
  <c r="H171" i="27"/>
  <c r="J170" i="27"/>
  <c r="H170" i="27"/>
  <c r="J169" i="27"/>
  <c r="H169" i="27"/>
  <c r="J168" i="27"/>
  <c r="K168" i="27" s="1"/>
  <c r="H168" i="27"/>
  <c r="J167" i="27"/>
  <c r="K167" i="27" s="1"/>
  <c r="H167" i="27"/>
  <c r="J166" i="27"/>
  <c r="H166" i="27"/>
  <c r="J161" i="27"/>
  <c r="H161" i="27"/>
  <c r="J160" i="27"/>
  <c r="K160" i="27" s="1"/>
  <c r="H160" i="27"/>
  <c r="J159" i="27"/>
  <c r="K159" i="27" s="1"/>
  <c r="H159" i="27"/>
  <c r="J158" i="27"/>
  <c r="H158" i="27"/>
  <c r="J153" i="27"/>
  <c r="K153" i="27" s="1"/>
  <c r="H153" i="27"/>
  <c r="J152" i="27"/>
  <c r="H152" i="27"/>
  <c r="J151" i="27"/>
  <c r="H151" i="27"/>
  <c r="J150" i="27"/>
  <c r="K150" i="27" s="1"/>
  <c r="H150" i="27"/>
  <c r="J149" i="27"/>
  <c r="H149" i="27"/>
  <c r="J148" i="27"/>
  <c r="H148" i="27"/>
  <c r="J147" i="27"/>
  <c r="H147" i="27"/>
  <c r="J146" i="27"/>
  <c r="K146" i="27" s="1"/>
  <c r="H146" i="27"/>
  <c r="J145" i="27"/>
  <c r="K145" i="27" s="1"/>
  <c r="H145" i="27"/>
  <c r="J144" i="27"/>
  <c r="K144" i="27" s="1"/>
  <c r="H144" i="27"/>
  <c r="J143" i="27"/>
  <c r="K143" i="27" s="1"/>
  <c r="H143" i="27"/>
  <c r="J138" i="27"/>
  <c r="H138" i="27"/>
  <c r="J137" i="27"/>
  <c r="H137" i="27"/>
  <c r="J136" i="27"/>
  <c r="H136" i="27"/>
  <c r="J135" i="27"/>
  <c r="K135" i="27" s="1"/>
  <c r="H135" i="27"/>
  <c r="J134" i="27"/>
  <c r="H134" i="27"/>
  <c r="J133" i="27"/>
  <c r="H133" i="27"/>
  <c r="J132" i="27"/>
  <c r="H132" i="27"/>
  <c r="J131" i="27"/>
  <c r="K131" i="27" s="1"/>
  <c r="H131" i="27"/>
  <c r="J130" i="27"/>
  <c r="H130" i="27"/>
  <c r="J129" i="27"/>
  <c r="H129" i="27"/>
  <c r="J128" i="27"/>
  <c r="H128" i="27"/>
  <c r="J127" i="27"/>
  <c r="K127" i="27" s="1"/>
  <c r="H127" i="27"/>
  <c r="J126" i="27"/>
  <c r="H126" i="27"/>
  <c r="J125" i="27"/>
  <c r="H125" i="27"/>
  <c r="J124" i="27"/>
  <c r="H124" i="27"/>
  <c r="J119" i="27"/>
  <c r="K119" i="27" s="1"/>
  <c r="H119" i="27"/>
  <c r="J118" i="27"/>
  <c r="K118" i="27" s="1"/>
  <c r="H118" i="27"/>
  <c r="J117" i="27"/>
  <c r="H117" i="27"/>
  <c r="K117" i="27" s="1"/>
  <c r="J116" i="27"/>
  <c r="K116" i="27" s="1"/>
  <c r="H116" i="27"/>
  <c r="J115" i="27"/>
  <c r="K115" i="27" s="1"/>
  <c r="H115" i="27"/>
  <c r="J114" i="27"/>
  <c r="K114" i="27" s="1"/>
  <c r="H114" i="27"/>
  <c r="J113" i="27"/>
  <c r="H113" i="27"/>
  <c r="J112" i="27"/>
  <c r="H112" i="27"/>
  <c r="J111" i="27"/>
  <c r="K111" i="27" s="1"/>
  <c r="H111" i="27"/>
  <c r="J110" i="27"/>
  <c r="H110" i="27"/>
  <c r="K110" i="27" s="1"/>
  <c r="J109" i="27"/>
  <c r="K109" i="27" s="1"/>
  <c r="H109" i="27"/>
  <c r="J108" i="27"/>
  <c r="H108" i="27"/>
  <c r="J107" i="27"/>
  <c r="K107" i="27" s="1"/>
  <c r="H107" i="27"/>
  <c r="J106" i="27"/>
  <c r="H106" i="27"/>
  <c r="J105" i="27"/>
  <c r="H105" i="27"/>
  <c r="J104" i="27"/>
  <c r="K104" i="27" s="1"/>
  <c r="H104" i="27"/>
  <c r="J103" i="27"/>
  <c r="K103" i="27" s="1"/>
  <c r="H103" i="27"/>
  <c r="J102" i="27"/>
  <c r="H102" i="27"/>
  <c r="J101" i="27"/>
  <c r="H101" i="27"/>
  <c r="J100" i="27"/>
  <c r="K100" i="27" s="1"/>
  <c r="H100" i="27"/>
  <c r="J99" i="27"/>
  <c r="K99" i="27" s="1"/>
  <c r="H99" i="27"/>
  <c r="J98" i="27"/>
  <c r="H98" i="27"/>
  <c r="J97" i="27"/>
  <c r="H97" i="27"/>
  <c r="J92" i="27"/>
  <c r="K92" i="27" s="1"/>
  <c r="H92" i="27"/>
  <c r="J91" i="27"/>
  <c r="K91" i="27" s="1"/>
  <c r="H91" i="27"/>
  <c r="J90" i="27"/>
  <c r="H90" i="27"/>
  <c r="J89" i="27"/>
  <c r="H89" i="27"/>
  <c r="J88" i="27"/>
  <c r="K88" i="27" s="1"/>
  <c r="H88" i="27"/>
  <c r="J87" i="27"/>
  <c r="K87" i="27" s="1"/>
  <c r="H87" i="27"/>
  <c r="J86" i="27"/>
  <c r="H86" i="27"/>
  <c r="J81" i="27"/>
  <c r="K81" i="27" s="1"/>
  <c r="H81" i="27"/>
  <c r="J80" i="27"/>
  <c r="H80" i="27"/>
  <c r="J79" i="27"/>
  <c r="H79" i="27"/>
  <c r="J78" i="27"/>
  <c r="K78" i="27" s="1"/>
  <c r="H78" i="27"/>
  <c r="J77" i="27"/>
  <c r="H77" i="27"/>
  <c r="J76" i="27"/>
  <c r="H76" i="27"/>
  <c r="J75" i="27"/>
  <c r="H75" i="27"/>
  <c r="J74" i="27"/>
  <c r="K74" i="27" s="1"/>
  <c r="H74" i="27"/>
  <c r="J69" i="27"/>
  <c r="H69" i="27"/>
  <c r="J68" i="27"/>
  <c r="H68" i="27"/>
  <c r="J67" i="27"/>
  <c r="K67" i="27" s="1"/>
  <c r="H67" i="27"/>
  <c r="J66" i="27"/>
  <c r="H66" i="27"/>
  <c r="J65" i="27"/>
  <c r="K65" i="27" s="1"/>
  <c r="H65" i="27"/>
  <c r="J64" i="27"/>
  <c r="H64" i="27"/>
  <c r="J59" i="27"/>
  <c r="H59" i="27"/>
  <c r="J58" i="27"/>
  <c r="H58" i="27"/>
  <c r="J57" i="27"/>
  <c r="K57" i="27" s="1"/>
  <c r="H57" i="27"/>
  <c r="J56" i="27"/>
  <c r="K56" i="27" s="1"/>
  <c r="H56" i="27"/>
  <c r="J55" i="27"/>
  <c r="H55" i="27"/>
  <c r="J54" i="27"/>
  <c r="H54" i="27"/>
  <c r="J53" i="27"/>
  <c r="K53" i="27" s="1"/>
  <c r="H53" i="27"/>
  <c r="J52" i="27"/>
  <c r="K52" i="27" s="1"/>
  <c r="H52" i="27"/>
  <c r="J47" i="27"/>
  <c r="H47" i="27"/>
  <c r="J46" i="27"/>
  <c r="H46" i="27"/>
  <c r="J45" i="27"/>
  <c r="K45" i="27" s="1"/>
  <c r="H45" i="27"/>
  <c r="J44" i="27"/>
  <c r="H44" i="27"/>
  <c r="J43" i="27"/>
  <c r="H43" i="27"/>
  <c r="J42" i="27"/>
  <c r="H42" i="27"/>
  <c r="J41" i="27"/>
  <c r="K41" i="27" s="1"/>
  <c r="H41" i="27"/>
  <c r="J40" i="27"/>
  <c r="K40" i="27" s="1"/>
  <c r="H40" i="27"/>
  <c r="J39" i="27"/>
  <c r="H39" i="27"/>
  <c r="J38" i="27"/>
  <c r="H38" i="27"/>
  <c r="J37" i="27"/>
  <c r="K37" i="27" s="1"/>
  <c r="H37" i="27"/>
  <c r="J36" i="27"/>
  <c r="K36" i="27" s="1"/>
  <c r="H36" i="27"/>
  <c r="J35" i="27"/>
  <c r="H35" i="27"/>
  <c r="J34" i="27"/>
  <c r="H34" i="27"/>
  <c r="J33" i="27"/>
  <c r="H33" i="27"/>
  <c r="J321" i="26"/>
  <c r="H321" i="26"/>
  <c r="K321" i="26" s="1"/>
  <c r="J320" i="26"/>
  <c r="H320" i="26"/>
  <c r="J319" i="26"/>
  <c r="H319" i="26"/>
  <c r="K319" i="26" s="1"/>
  <c r="J318" i="26"/>
  <c r="H318" i="26"/>
  <c r="J317" i="26"/>
  <c r="K317" i="26" s="1"/>
  <c r="H317" i="26"/>
  <c r="J316" i="26"/>
  <c r="H316" i="26"/>
  <c r="J315" i="26"/>
  <c r="H315" i="26"/>
  <c r="J310" i="26"/>
  <c r="H310" i="26"/>
  <c r="J309" i="26"/>
  <c r="K309" i="26" s="1"/>
  <c r="H309" i="26"/>
  <c r="J308" i="26"/>
  <c r="H308" i="26"/>
  <c r="K308" i="26" s="1"/>
  <c r="J307" i="26"/>
  <c r="K307" i="26" s="1"/>
  <c r="H307" i="26"/>
  <c r="J306" i="26"/>
  <c r="H306" i="26"/>
  <c r="J305" i="26"/>
  <c r="K305" i="26" s="1"/>
  <c r="H305" i="26"/>
  <c r="J304" i="26"/>
  <c r="H304" i="26"/>
  <c r="J303" i="26"/>
  <c r="H303" i="26"/>
  <c r="J302" i="26"/>
  <c r="H302" i="26"/>
  <c r="J301" i="26"/>
  <c r="K301" i="26" s="1"/>
  <c r="H301" i="26"/>
  <c r="J300" i="26"/>
  <c r="H300" i="26"/>
  <c r="J299" i="26"/>
  <c r="K299" i="26" s="1"/>
  <c r="H299" i="26"/>
  <c r="J294" i="26"/>
  <c r="H294" i="26"/>
  <c r="J293" i="26"/>
  <c r="H293" i="26"/>
  <c r="J292" i="26"/>
  <c r="H292" i="26"/>
  <c r="J291" i="26"/>
  <c r="H291" i="26"/>
  <c r="J290" i="26"/>
  <c r="K290" i="26" s="1"/>
  <c r="H290" i="26"/>
  <c r="J289" i="26"/>
  <c r="K289" i="26" s="1"/>
  <c r="H289" i="26"/>
  <c r="J288" i="26"/>
  <c r="H288" i="26"/>
  <c r="J287" i="26"/>
  <c r="H287" i="26"/>
  <c r="J286" i="26"/>
  <c r="H286" i="26"/>
  <c r="J285" i="26"/>
  <c r="H285" i="26"/>
  <c r="J284" i="26"/>
  <c r="H284" i="26"/>
  <c r="J283" i="26"/>
  <c r="H283" i="26"/>
  <c r="J282" i="26"/>
  <c r="K282" i="26" s="1"/>
  <c r="H282" i="26"/>
  <c r="J281" i="26"/>
  <c r="H281" i="26"/>
  <c r="J280" i="26"/>
  <c r="H280" i="26"/>
  <c r="J275" i="26"/>
  <c r="H275" i="26"/>
  <c r="K275" i="26" s="1"/>
  <c r="J274" i="26"/>
  <c r="K274" i="26" s="1"/>
  <c r="H274" i="26"/>
  <c r="J273" i="26"/>
  <c r="H273" i="26"/>
  <c r="J272" i="26"/>
  <c r="H272" i="26"/>
  <c r="J271" i="26"/>
  <c r="H271" i="26"/>
  <c r="K271" i="26" s="1"/>
  <c r="K270" i="26"/>
  <c r="J270" i="26"/>
  <c r="H270" i="26"/>
  <c r="J269" i="26"/>
  <c r="H269" i="26"/>
  <c r="J268" i="26"/>
  <c r="H268" i="26"/>
  <c r="J267" i="26"/>
  <c r="H267" i="26"/>
  <c r="J266" i="26"/>
  <c r="H266" i="26"/>
  <c r="J265" i="26"/>
  <c r="H265" i="26"/>
  <c r="J264" i="26"/>
  <c r="H264" i="26"/>
  <c r="J263" i="26"/>
  <c r="H263" i="26"/>
  <c r="J261" i="26"/>
  <c r="H261" i="26"/>
  <c r="J260" i="26"/>
  <c r="H260" i="26"/>
  <c r="J259" i="26"/>
  <c r="H259" i="26"/>
  <c r="J258" i="26"/>
  <c r="H258" i="26"/>
  <c r="J257" i="26"/>
  <c r="H257" i="26"/>
  <c r="J256" i="26"/>
  <c r="H256" i="26"/>
  <c r="J255" i="26"/>
  <c r="H255" i="26"/>
  <c r="J249" i="26"/>
  <c r="K249" i="26" s="1"/>
  <c r="H249" i="26"/>
  <c r="J248" i="26"/>
  <c r="H248" i="26"/>
  <c r="J247" i="26"/>
  <c r="H247" i="26"/>
  <c r="K247" i="26" s="1"/>
  <c r="J246" i="26"/>
  <c r="H246" i="26"/>
  <c r="J245" i="26"/>
  <c r="K245" i="26" s="1"/>
  <c r="H245" i="26"/>
  <c r="J244" i="26"/>
  <c r="H244" i="26"/>
  <c r="J243" i="26"/>
  <c r="H243" i="26"/>
  <c r="J242" i="26"/>
  <c r="H242" i="26"/>
  <c r="J237" i="26"/>
  <c r="H237" i="26"/>
  <c r="J236" i="26"/>
  <c r="H236" i="26"/>
  <c r="J235" i="26"/>
  <c r="H235" i="26"/>
  <c r="J234" i="26"/>
  <c r="H234" i="26"/>
  <c r="J233" i="26"/>
  <c r="H233" i="26"/>
  <c r="J232" i="26"/>
  <c r="H232" i="26"/>
  <c r="J231" i="26"/>
  <c r="H231" i="26"/>
  <c r="J230" i="26"/>
  <c r="H230" i="26"/>
  <c r="J229" i="26"/>
  <c r="H229" i="26"/>
  <c r="J228" i="26"/>
  <c r="H228" i="26"/>
  <c r="J227" i="26"/>
  <c r="H227" i="26"/>
  <c r="J226" i="26"/>
  <c r="H226" i="26"/>
  <c r="J220" i="26"/>
  <c r="K220" i="26" s="1"/>
  <c r="H220" i="26"/>
  <c r="J219" i="26"/>
  <c r="H219" i="26"/>
  <c r="J218" i="26"/>
  <c r="H218" i="26"/>
  <c r="K218" i="26" s="1"/>
  <c r="J217" i="26"/>
  <c r="K217" i="26" s="1"/>
  <c r="H217" i="26"/>
  <c r="J216" i="26"/>
  <c r="K216" i="26" s="1"/>
  <c r="H216" i="26"/>
  <c r="J215" i="26"/>
  <c r="H215" i="26"/>
  <c r="J214" i="26"/>
  <c r="H214" i="26"/>
  <c r="J213" i="26"/>
  <c r="H213" i="26"/>
  <c r="J212" i="26"/>
  <c r="K212" i="26" s="1"/>
  <c r="H212" i="26"/>
  <c r="J211" i="26"/>
  <c r="H211" i="26"/>
  <c r="J210" i="26"/>
  <c r="H210" i="26"/>
  <c r="J209" i="26"/>
  <c r="H209" i="26"/>
  <c r="J208" i="26"/>
  <c r="K208" i="26" s="1"/>
  <c r="H208" i="26"/>
  <c r="J207" i="26"/>
  <c r="H207" i="26"/>
  <c r="J206" i="26"/>
  <c r="H206" i="26"/>
  <c r="K206" i="26" s="1"/>
  <c r="J205" i="26"/>
  <c r="H205" i="26"/>
  <c r="J199" i="26"/>
  <c r="H199" i="26"/>
  <c r="J198" i="26"/>
  <c r="H198" i="26"/>
  <c r="J197" i="26"/>
  <c r="H197" i="26"/>
  <c r="J196" i="26"/>
  <c r="H196" i="26"/>
  <c r="J195" i="26"/>
  <c r="H195" i="26"/>
  <c r="J194" i="26"/>
  <c r="H194" i="26"/>
  <c r="J193" i="26"/>
  <c r="H193" i="26"/>
  <c r="J192" i="26"/>
  <c r="H192" i="26"/>
  <c r="J191" i="26"/>
  <c r="H191" i="26"/>
  <c r="J190" i="26"/>
  <c r="H190" i="26"/>
  <c r="J185" i="26"/>
  <c r="H185" i="26"/>
  <c r="J184" i="26"/>
  <c r="H184" i="26"/>
  <c r="J183" i="26"/>
  <c r="K183" i="26" s="1"/>
  <c r="H183" i="26"/>
  <c r="J182" i="26"/>
  <c r="H182" i="26"/>
  <c r="J181" i="26"/>
  <c r="H181" i="26"/>
  <c r="J180" i="26"/>
  <c r="H180" i="26"/>
  <c r="K179" i="26"/>
  <c r="J179" i="26"/>
  <c r="H179" i="26"/>
  <c r="J178" i="26"/>
  <c r="H178" i="26"/>
  <c r="J177" i="26"/>
  <c r="H177" i="26"/>
  <c r="J176" i="26"/>
  <c r="K176" i="26" s="1"/>
  <c r="H176" i="26"/>
  <c r="J175" i="26"/>
  <c r="H175" i="26"/>
  <c r="J174" i="26"/>
  <c r="H174" i="26"/>
  <c r="J173" i="26"/>
  <c r="H173" i="26"/>
  <c r="J172" i="26"/>
  <c r="K172" i="26" s="1"/>
  <c r="H172" i="26"/>
  <c r="J171" i="26"/>
  <c r="H171" i="26"/>
  <c r="J170" i="26"/>
  <c r="H170" i="26"/>
  <c r="J169" i="26"/>
  <c r="H169" i="26"/>
  <c r="J168" i="26"/>
  <c r="K168" i="26" s="1"/>
  <c r="H168" i="26"/>
  <c r="J167" i="26"/>
  <c r="H167" i="26"/>
  <c r="J166" i="26"/>
  <c r="H166" i="26"/>
  <c r="J161" i="26"/>
  <c r="H161" i="26"/>
  <c r="J160" i="26"/>
  <c r="K160" i="26" s="1"/>
  <c r="H160" i="26"/>
  <c r="J159" i="26"/>
  <c r="H159" i="26"/>
  <c r="J158" i="26"/>
  <c r="H158" i="26"/>
  <c r="J153" i="26"/>
  <c r="H153" i="26"/>
  <c r="K153" i="26" s="1"/>
  <c r="J152" i="26"/>
  <c r="K152" i="26" s="1"/>
  <c r="H152" i="26"/>
  <c r="J151" i="26"/>
  <c r="K151" i="26" s="1"/>
  <c r="H151" i="26"/>
  <c r="J150" i="26"/>
  <c r="H150" i="26"/>
  <c r="J149" i="26"/>
  <c r="H149" i="26"/>
  <c r="J148" i="26"/>
  <c r="K148" i="26" s="1"/>
  <c r="H148" i="26"/>
  <c r="J147" i="26"/>
  <c r="H147" i="26"/>
  <c r="J146" i="26"/>
  <c r="H146" i="26"/>
  <c r="J145" i="26"/>
  <c r="H145" i="26"/>
  <c r="J144" i="26"/>
  <c r="K144" i="26" s="1"/>
  <c r="H144" i="26"/>
  <c r="J143" i="26"/>
  <c r="H143" i="26"/>
  <c r="J138" i="26"/>
  <c r="H138" i="26"/>
  <c r="J137" i="26"/>
  <c r="H137" i="26"/>
  <c r="J136" i="26"/>
  <c r="K136" i="26" s="1"/>
  <c r="H136" i="26"/>
  <c r="J135" i="26"/>
  <c r="H135" i="26"/>
  <c r="J134" i="26"/>
  <c r="H134" i="26"/>
  <c r="J133" i="26"/>
  <c r="H133" i="26"/>
  <c r="J132" i="26"/>
  <c r="K132" i="26" s="1"/>
  <c r="H132" i="26"/>
  <c r="J131" i="26"/>
  <c r="H131" i="26"/>
  <c r="J130" i="26"/>
  <c r="H130" i="26"/>
  <c r="J129" i="26"/>
  <c r="K129" i="26" s="1"/>
  <c r="H129" i="26"/>
  <c r="J128" i="26"/>
  <c r="H128" i="26"/>
  <c r="J127" i="26"/>
  <c r="H127" i="26"/>
  <c r="K127" i="26" s="1"/>
  <c r="J126" i="26"/>
  <c r="H126" i="26"/>
  <c r="J125" i="26"/>
  <c r="K125" i="26" s="1"/>
  <c r="H125" i="26"/>
  <c r="J124" i="26"/>
  <c r="H124" i="26"/>
  <c r="J119" i="26"/>
  <c r="H119" i="26"/>
  <c r="J118" i="26"/>
  <c r="H118" i="26"/>
  <c r="J117" i="26"/>
  <c r="H117" i="26"/>
  <c r="J116" i="26"/>
  <c r="H116" i="26"/>
  <c r="J115" i="26"/>
  <c r="H115" i="26"/>
  <c r="J114" i="26"/>
  <c r="H114" i="26"/>
  <c r="J113" i="26"/>
  <c r="H113" i="26"/>
  <c r="J112" i="26"/>
  <c r="H112" i="26"/>
  <c r="J111" i="26"/>
  <c r="H111" i="26"/>
  <c r="J110" i="26"/>
  <c r="H110" i="26"/>
  <c r="J109" i="26"/>
  <c r="H109" i="26"/>
  <c r="J108" i="26"/>
  <c r="H108" i="26"/>
  <c r="J107" i="26"/>
  <c r="H107" i="26"/>
  <c r="J106" i="26"/>
  <c r="H106" i="26"/>
  <c r="J105" i="26"/>
  <c r="H105" i="26"/>
  <c r="J104" i="26"/>
  <c r="H104" i="26"/>
  <c r="J103" i="26"/>
  <c r="H103" i="26"/>
  <c r="J102" i="26"/>
  <c r="H102" i="26"/>
  <c r="J101" i="26"/>
  <c r="H101" i="26"/>
  <c r="J100" i="26"/>
  <c r="H100" i="26"/>
  <c r="J99" i="26"/>
  <c r="K99" i="26" s="1"/>
  <c r="H99" i="26"/>
  <c r="J98" i="26"/>
  <c r="H98" i="26"/>
  <c r="J97" i="26"/>
  <c r="H97" i="26"/>
  <c r="J92" i="26"/>
  <c r="H92" i="26"/>
  <c r="J91" i="26"/>
  <c r="H91" i="26"/>
  <c r="J90" i="26"/>
  <c r="H90" i="26"/>
  <c r="J89" i="26"/>
  <c r="K89" i="26" s="1"/>
  <c r="H89" i="26"/>
  <c r="J88" i="26"/>
  <c r="H88" i="26"/>
  <c r="J87" i="26"/>
  <c r="H87" i="26"/>
  <c r="J86" i="26"/>
  <c r="H86" i="26"/>
  <c r="J81" i="26"/>
  <c r="H81" i="26"/>
  <c r="J80" i="26"/>
  <c r="K80" i="26" s="1"/>
  <c r="H80" i="26"/>
  <c r="J79" i="26"/>
  <c r="H79" i="26"/>
  <c r="J78" i="26"/>
  <c r="K78" i="26" s="1"/>
  <c r="H78" i="26"/>
  <c r="J77" i="26"/>
  <c r="H77" i="26"/>
  <c r="J76" i="26"/>
  <c r="H76" i="26"/>
  <c r="J75" i="26"/>
  <c r="H75" i="26"/>
  <c r="J74" i="26"/>
  <c r="H74" i="26"/>
  <c r="J69" i="26"/>
  <c r="H69" i="26"/>
  <c r="J68" i="26"/>
  <c r="H68" i="26"/>
  <c r="J67" i="26"/>
  <c r="H67" i="26"/>
  <c r="J66" i="26"/>
  <c r="K66" i="26" s="1"/>
  <c r="H66" i="26"/>
  <c r="J65" i="26"/>
  <c r="H65" i="26"/>
  <c r="J64" i="26"/>
  <c r="H64" i="26"/>
  <c r="J59" i="26"/>
  <c r="H59" i="26"/>
  <c r="J58" i="26"/>
  <c r="K58" i="26" s="1"/>
  <c r="H58" i="26"/>
  <c r="J57" i="26"/>
  <c r="H57" i="26"/>
  <c r="K57" i="26" s="1"/>
  <c r="J56" i="26"/>
  <c r="H56" i="26"/>
  <c r="J55" i="26"/>
  <c r="H55" i="26"/>
  <c r="J54" i="26"/>
  <c r="K54" i="26" s="1"/>
  <c r="H54" i="26"/>
  <c r="J53" i="26"/>
  <c r="H53" i="26"/>
  <c r="K53" i="26" s="1"/>
  <c r="J52" i="26"/>
  <c r="K52" i="26" s="1"/>
  <c r="H52" i="26"/>
  <c r="J47" i="26"/>
  <c r="H47" i="26"/>
  <c r="K47" i="26" s="1"/>
  <c r="J46" i="26"/>
  <c r="K46" i="26" s="1"/>
  <c r="H46" i="26"/>
  <c r="J45" i="26"/>
  <c r="H45" i="26"/>
  <c r="J44" i="26"/>
  <c r="H44" i="26"/>
  <c r="J43" i="26"/>
  <c r="H43" i="26"/>
  <c r="K43" i="26" s="1"/>
  <c r="J42" i="26"/>
  <c r="K42" i="26" s="1"/>
  <c r="H42" i="26"/>
  <c r="J41" i="26"/>
  <c r="H41" i="26"/>
  <c r="J40" i="26"/>
  <c r="H40" i="26"/>
  <c r="J39" i="26"/>
  <c r="H39" i="26"/>
  <c r="K39" i="26" s="1"/>
  <c r="K38" i="26"/>
  <c r="J38" i="26"/>
  <c r="H38" i="26"/>
  <c r="J37" i="26"/>
  <c r="H37" i="26"/>
  <c r="J36" i="26"/>
  <c r="H36" i="26"/>
  <c r="J35" i="26"/>
  <c r="H35" i="26"/>
  <c r="J34" i="26"/>
  <c r="H34" i="26"/>
  <c r="J33" i="26"/>
  <c r="H33" i="26"/>
  <c r="J320" i="25"/>
  <c r="H320" i="25"/>
  <c r="K320" i="25" s="1"/>
  <c r="J319" i="25"/>
  <c r="H319" i="25"/>
  <c r="J318" i="25"/>
  <c r="H318" i="25"/>
  <c r="K318" i="25" s="1"/>
  <c r="J317" i="25"/>
  <c r="H317" i="25"/>
  <c r="J316" i="25"/>
  <c r="H316" i="25"/>
  <c r="J315" i="25"/>
  <c r="K315" i="25" s="1"/>
  <c r="H315" i="25"/>
  <c r="J314" i="25"/>
  <c r="H314" i="25"/>
  <c r="J309" i="25"/>
  <c r="K309" i="25" s="1"/>
  <c r="H309" i="25"/>
  <c r="J308" i="25"/>
  <c r="H308" i="25"/>
  <c r="J307" i="25"/>
  <c r="H307" i="25"/>
  <c r="J306" i="25"/>
  <c r="H306" i="25"/>
  <c r="K306" i="25" s="1"/>
  <c r="J305" i="25"/>
  <c r="H305" i="25"/>
  <c r="J304" i="25"/>
  <c r="H304" i="25"/>
  <c r="J303" i="25"/>
  <c r="H303" i="25"/>
  <c r="J302" i="25"/>
  <c r="H302" i="25"/>
  <c r="J301" i="25"/>
  <c r="H301" i="25"/>
  <c r="J300" i="25"/>
  <c r="H300" i="25"/>
  <c r="J299" i="25"/>
  <c r="H299" i="25"/>
  <c r="J298" i="25"/>
  <c r="H298" i="25"/>
  <c r="K298" i="25" s="1"/>
  <c r="J293" i="25"/>
  <c r="H293" i="25"/>
  <c r="J292" i="25"/>
  <c r="H292" i="25"/>
  <c r="J291" i="25"/>
  <c r="H291" i="25"/>
  <c r="J290" i="25"/>
  <c r="H290" i="25"/>
  <c r="J289" i="25"/>
  <c r="H289" i="25"/>
  <c r="J288" i="25"/>
  <c r="H288" i="25"/>
  <c r="J287" i="25"/>
  <c r="H287" i="25"/>
  <c r="J286" i="25"/>
  <c r="H286" i="25"/>
  <c r="J285" i="25"/>
  <c r="H285" i="25"/>
  <c r="J284" i="25"/>
  <c r="H284" i="25"/>
  <c r="J283" i="25"/>
  <c r="H283" i="25"/>
  <c r="J282" i="25"/>
  <c r="H282" i="25"/>
  <c r="J281" i="25"/>
  <c r="H281" i="25"/>
  <c r="J280" i="25"/>
  <c r="H280" i="25"/>
  <c r="J279" i="25"/>
  <c r="H279" i="25"/>
  <c r="J274" i="25"/>
  <c r="H274" i="25"/>
  <c r="J273" i="25"/>
  <c r="H273" i="25"/>
  <c r="J272" i="25"/>
  <c r="H272" i="25"/>
  <c r="J271" i="25"/>
  <c r="H271" i="25"/>
  <c r="J270" i="25"/>
  <c r="H270" i="25"/>
  <c r="J269" i="25"/>
  <c r="H269" i="25"/>
  <c r="J268" i="25"/>
  <c r="H268" i="25"/>
  <c r="J267" i="25"/>
  <c r="H267" i="25"/>
  <c r="J266" i="25"/>
  <c r="H266" i="25"/>
  <c r="J265" i="25"/>
  <c r="H265" i="25"/>
  <c r="J264" i="25"/>
  <c r="H264" i="25"/>
  <c r="J263" i="25"/>
  <c r="H263" i="25"/>
  <c r="J262" i="25"/>
  <c r="H262" i="25"/>
  <c r="J260" i="25"/>
  <c r="H260" i="25"/>
  <c r="K260" i="25" s="1"/>
  <c r="J259" i="25"/>
  <c r="H259" i="25"/>
  <c r="K259" i="25" s="1"/>
  <c r="J258" i="25"/>
  <c r="H258" i="25"/>
  <c r="J257" i="25"/>
  <c r="H257" i="25"/>
  <c r="J256" i="25"/>
  <c r="H256" i="25"/>
  <c r="J255" i="25"/>
  <c r="H255" i="25"/>
  <c r="J254" i="25"/>
  <c r="H254" i="25"/>
  <c r="J248" i="25"/>
  <c r="H248" i="25"/>
  <c r="J247" i="25"/>
  <c r="H247" i="25"/>
  <c r="J246" i="25"/>
  <c r="H246" i="25"/>
  <c r="J245" i="25"/>
  <c r="H245" i="25"/>
  <c r="J244" i="25"/>
  <c r="H244" i="25"/>
  <c r="J243" i="25"/>
  <c r="H243" i="25"/>
  <c r="J242" i="25"/>
  <c r="H242" i="25"/>
  <c r="J241" i="25"/>
  <c r="H241" i="25"/>
  <c r="J236" i="25"/>
  <c r="H236" i="25"/>
  <c r="J235" i="25"/>
  <c r="K235" i="25" s="1"/>
  <c r="H235" i="25"/>
  <c r="J234" i="25"/>
  <c r="H234" i="25"/>
  <c r="J233" i="25"/>
  <c r="H233" i="25"/>
  <c r="J232" i="25"/>
  <c r="H232" i="25"/>
  <c r="J231" i="25"/>
  <c r="H231" i="25"/>
  <c r="J230" i="25"/>
  <c r="H230" i="25"/>
  <c r="J229" i="25"/>
  <c r="H229" i="25"/>
  <c r="K229" i="25" s="1"/>
  <c r="J228" i="25"/>
  <c r="H228" i="25"/>
  <c r="J227" i="25"/>
  <c r="H227" i="25"/>
  <c r="J226" i="25"/>
  <c r="H226" i="25"/>
  <c r="J225" i="25"/>
  <c r="H225" i="25"/>
  <c r="J219" i="25"/>
  <c r="H219" i="25"/>
  <c r="J218" i="25"/>
  <c r="H218" i="25"/>
  <c r="J217" i="25"/>
  <c r="H217" i="25"/>
  <c r="J216" i="25"/>
  <c r="H216" i="25"/>
  <c r="K216" i="25" s="1"/>
  <c r="J215" i="25"/>
  <c r="H215" i="25"/>
  <c r="J214" i="25"/>
  <c r="H214" i="25"/>
  <c r="J213" i="25"/>
  <c r="H213" i="25"/>
  <c r="J212" i="25"/>
  <c r="H212" i="25"/>
  <c r="J211" i="25"/>
  <c r="H211" i="25"/>
  <c r="J210" i="25"/>
  <c r="H210" i="25"/>
  <c r="J209" i="25"/>
  <c r="H209" i="25"/>
  <c r="J208" i="25"/>
  <c r="H208" i="25"/>
  <c r="J207" i="25"/>
  <c r="K207" i="25" s="1"/>
  <c r="H207" i="25"/>
  <c r="J206" i="25"/>
  <c r="H206" i="25"/>
  <c r="K206" i="25" s="1"/>
  <c r="J205" i="25"/>
  <c r="H205" i="25"/>
  <c r="J204" i="25"/>
  <c r="H204" i="25"/>
  <c r="J198" i="25"/>
  <c r="K198" i="25" s="1"/>
  <c r="H198" i="25"/>
  <c r="J197" i="25"/>
  <c r="H197" i="25"/>
  <c r="J196" i="25"/>
  <c r="H196" i="25"/>
  <c r="J195" i="25"/>
  <c r="H195" i="25"/>
  <c r="J194" i="25"/>
  <c r="K194" i="25" s="1"/>
  <c r="H194" i="25"/>
  <c r="J193" i="25"/>
  <c r="H193" i="25"/>
  <c r="J192" i="25"/>
  <c r="H192" i="25"/>
  <c r="J191" i="25"/>
  <c r="H191" i="25"/>
  <c r="J190" i="25"/>
  <c r="H190" i="25"/>
  <c r="J189" i="25"/>
  <c r="H189" i="25"/>
  <c r="J184" i="25"/>
  <c r="H184" i="25"/>
  <c r="J183" i="25"/>
  <c r="H183" i="25"/>
  <c r="J182" i="25"/>
  <c r="K182" i="25" s="1"/>
  <c r="H182" i="25"/>
  <c r="J181" i="25"/>
  <c r="H181" i="25"/>
  <c r="J180" i="25"/>
  <c r="H180" i="25"/>
  <c r="J179" i="25"/>
  <c r="H179" i="25"/>
  <c r="K179" i="25" s="1"/>
  <c r="J178" i="25"/>
  <c r="K178" i="25" s="1"/>
  <c r="H178" i="25"/>
  <c r="J177" i="25"/>
  <c r="H177" i="25"/>
  <c r="J176" i="25"/>
  <c r="H176" i="25"/>
  <c r="J175" i="25"/>
  <c r="H175" i="25"/>
  <c r="J174" i="25"/>
  <c r="K174" i="25" s="1"/>
  <c r="H174" i="25"/>
  <c r="J173" i="25"/>
  <c r="H173" i="25"/>
  <c r="J172" i="25"/>
  <c r="H172" i="25"/>
  <c r="J171" i="25"/>
  <c r="H171" i="25"/>
  <c r="J170" i="25"/>
  <c r="K170" i="25" s="1"/>
  <c r="H170" i="25"/>
  <c r="J169" i="25"/>
  <c r="H169" i="25"/>
  <c r="J168" i="25"/>
  <c r="H168" i="25"/>
  <c r="J167" i="25"/>
  <c r="H167" i="25"/>
  <c r="J166" i="25"/>
  <c r="H166" i="25"/>
  <c r="J165" i="25"/>
  <c r="H165" i="25"/>
  <c r="J160" i="25"/>
  <c r="H160" i="25"/>
  <c r="J159" i="25"/>
  <c r="H159" i="25"/>
  <c r="J158" i="25"/>
  <c r="H158" i="25"/>
  <c r="J157" i="25"/>
  <c r="H157" i="25"/>
  <c r="K157" i="25" s="1"/>
  <c r="J152" i="25"/>
  <c r="H152" i="25"/>
  <c r="J151" i="25"/>
  <c r="H151" i="25"/>
  <c r="J150" i="25"/>
  <c r="H150" i="25"/>
  <c r="J149" i="25"/>
  <c r="H149" i="25"/>
  <c r="J148" i="25"/>
  <c r="H148" i="25"/>
  <c r="J147" i="25"/>
  <c r="H147" i="25"/>
  <c r="J146" i="25"/>
  <c r="H146" i="25"/>
  <c r="J145" i="25"/>
  <c r="H145" i="25"/>
  <c r="J144" i="25"/>
  <c r="H144" i="25"/>
  <c r="J143" i="25"/>
  <c r="H143" i="25"/>
  <c r="J142" i="25"/>
  <c r="H142" i="25"/>
  <c r="J137" i="25"/>
  <c r="H137" i="25"/>
  <c r="K137" i="25" s="1"/>
  <c r="J136" i="25"/>
  <c r="H136" i="25"/>
  <c r="J135" i="25"/>
  <c r="H135" i="25"/>
  <c r="J134" i="25"/>
  <c r="H134" i="25"/>
  <c r="J133" i="25"/>
  <c r="H133" i="25"/>
  <c r="J132" i="25"/>
  <c r="H132" i="25"/>
  <c r="J131" i="25"/>
  <c r="H131" i="25"/>
  <c r="J130" i="25"/>
  <c r="K130" i="25" s="1"/>
  <c r="H130" i="25"/>
  <c r="J129" i="25"/>
  <c r="H129" i="25"/>
  <c r="J128" i="25"/>
  <c r="H128" i="25"/>
  <c r="J127" i="25"/>
  <c r="H127" i="25"/>
  <c r="J126" i="25"/>
  <c r="H126" i="25"/>
  <c r="J125" i="25"/>
  <c r="H125" i="25"/>
  <c r="J124" i="25"/>
  <c r="H124" i="25"/>
  <c r="J123" i="25"/>
  <c r="H123" i="25"/>
  <c r="J118" i="25"/>
  <c r="H118" i="25"/>
  <c r="J117" i="25"/>
  <c r="H117" i="25"/>
  <c r="J116" i="25"/>
  <c r="H116" i="25"/>
  <c r="J115" i="25"/>
  <c r="H115" i="25"/>
  <c r="K115" i="25" s="1"/>
  <c r="J114" i="25"/>
  <c r="H114" i="25"/>
  <c r="J113" i="25"/>
  <c r="H113" i="25"/>
  <c r="K113" i="25" s="1"/>
  <c r="J112" i="25"/>
  <c r="H112" i="25"/>
  <c r="J111" i="25"/>
  <c r="H111" i="25"/>
  <c r="J110" i="25"/>
  <c r="H110" i="25"/>
  <c r="J109" i="25"/>
  <c r="H109" i="25"/>
  <c r="J108" i="25"/>
  <c r="K108" i="25" s="1"/>
  <c r="H108" i="25"/>
  <c r="J107" i="25"/>
  <c r="H107" i="25"/>
  <c r="K107" i="25" s="1"/>
  <c r="J106" i="25"/>
  <c r="H106" i="25"/>
  <c r="J105" i="25"/>
  <c r="H105" i="25"/>
  <c r="J104" i="25"/>
  <c r="H104" i="25"/>
  <c r="J103" i="25"/>
  <c r="H103" i="25"/>
  <c r="J102" i="25"/>
  <c r="H102" i="25"/>
  <c r="J101" i="25"/>
  <c r="H101" i="25"/>
  <c r="J100" i="25"/>
  <c r="H100" i="25"/>
  <c r="J99" i="25"/>
  <c r="H99" i="25"/>
  <c r="K99" i="25" s="1"/>
  <c r="J98" i="25"/>
  <c r="H98" i="25"/>
  <c r="J97" i="25"/>
  <c r="H97" i="25"/>
  <c r="J96" i="25"/>
  <c r="H96" i="25"/>
  <c r="J91" i="25"/>
  <c r="H91" i="25"/>
  <c r="K91" i="25" s="1"/>
  <c r="J90" i="25"/>
  <c r="H90" i="25"/>
  <c r="J89" i="25"/>
  <c r="H89" i="25"/>
  <c r="J88" i="25"/>
  <c r="H88" i="25"/>
  <c r="J87" i="25"/>
  <c r="H87" i="25"/>
  <c r="J86" i="25"/>
  <c r="H86" i="25"/>
  <c r="J85" i="25"/>
  <c r="H85" i="25"/>
  <c r="J80" i="25"/>
  <c r="H80" i="25"/>
  <c r="J79" i="25"/>
  <c r="H79" i="25"/>
  <c r="K79" i="25" s="1"/>
  <c r="J78" i="25"/>
  <c r="H78" i="25"/>
  <c r="J77" i="25"/>
  <c r="H77" i="25"/>
  <c r="K77" i="25" s="1"/>
  <c r="J76" i="25"/>
  <c r="H76" i="25"/>
  <c r="J75" i="25"/>
  <c r="H75" i="25"/>
  <c r="J74" i="25"/>
  <c r="H74" i="25"/>
  <c r="J73" i="25"/>
  <c r="H73" i="25"/>
  <c r="J68" i="25"/>
  <c r="H68" i="25"/>
  <c r="J67" i="25"/>
  <c r="H67" i="25"/>
  <c r="J66" i="25"/>
  <c r="H66" i="25"/>
  <c r="J65" i="25"/>
  <c r="H65" i="25"/>
  <c r="J64" i="25"/>
  <c r="H64" i="25"/>
  <c r="J63" i="25"/>
  <c r="H63" i="25"/>
  <c r="K63" i="25" s="1"/>
  <c r="J58" i="25"/>
  <c r="H58" i="25"/>
  <c r="J57" i="25"/>
  <c r="H57" i="25"/>
  <c r="J56" i="25"/>
  <c r="H56" i="25"/>
  <c r="J55" i="25"/>
  <c r="H55" i="25"/>
  <c r="J54" i="25"/>
  <c r="H54" i="25"/>
  <c r="J53" i="25"/>
  <c r="H53" i="25"/>
  <c r="J52" i="25"/>
  <c r="H52" i="25"/>
  <c r="J51" i="25"/>
  <c r="H51" i="25"/>
  <c r="K51" i="25" s="1"/>
  <c r="J46" i="25"/>
  <c r="H46" i="25"/>
  <c r="J45" i="25"/>
  <c r="H45" i="25"/>
  <c r="J44" i="25"/>
  <c r="H44" i="25"/>
  <c r="J43" i="25"/>
  <c r="H43" i="25"/>
  <c r="J42" i="25"/>
  <c r="H42" i="25"/>
  <c r="J41" i="25"/>
  <c r="H41" i="25"/>
  <c r="J40" i="25"/>
  <c r="H40" i="25"/>
  <c r="J39" i="25"/>
  <c r="H39" i="25"/>
  <c r="J38" i="25"/>
  <c r="H38" i="25"/>
  <c r="J37" i="25"/>
  <c r="H37" i="25"/>
  <c r="J36" i="25"/>
  <c r="H36" i="25"/>
  <c r="J35" i="25"/>
  <c r="H35" i="25"/>
  <c r="K35" i="25" s="1"/>
  <c r="J34" i="25"/>
  <c r="H34" i="25"/>
  <c r="J33" i="25"/>
  <c r="H33" i="25"/>
  <c r="J32" i="25"/>
  <c r="H32" i="25"/>
  <c r="J320" i="24"/>
  <c r="H320" i="24"/>
  <c r="K320" i="24" s="1"/>
  <c r="J319" i="24"/>
  <c r="H319" i="24"/>
  <c r="J318" i="24"/>
  <c r="H318" i="24"/>
  <c r="K318" i="24" s="1"/>
  <c r="J317" i="24"/>
  <c r="H317" i="24"/>
  <c r="J316" i="24"/>
  <c r="H316" i="24"/>
  <c r="J315" i="24"/>
  <c r="H315" i="24"/>
  <c r="J314" i="24"/>
  <c r="H314" i="24"/>
  <c r="J309" i="24"/>
  <c r="H309" i="24"/>
  <c r="J308" i="24"/>
  <c r="H308" i="24"/>
  <c r="J307" i="24"/>
  <c r="H307" i="24"/>
  <c r="J306" i="24"/>
  <c r="H306" i="24"/>
  <c r="J305" i="24"/>
  <c r="H305" i="24"/>
  <c r="J304" i="24"/>
  <c r="H304" i="24"/>
  <c r="J303" i="24"/>
  <c r="H303" i="24"/>
  <c r="J302" i="24"/>
  <c r="H302" i="24"/>
  <c r="J301" i="24"/>
  <c r="H301" i="24"/>
  <c r="J300" i="24"/>
  <c r="H300" i="24"/>
  <c r="J299" i="24"/>
  <c r="K299" i="24" s="1"/>
  <c r="H299" i="24"/>
  <c r="J298" i="24"/>
  <c r="H298" i="24"/>
  <c r="K298" i="24" s="1"/>
  <c r="J293" i="24"/>
  <c r="H293" i="24"/>
  <c r="J292" i="24"/>
  <c r="H292" i="24"/>
  <c r="J291" i="24"/>
  <c r="H291" i="24"/>
  <c r="K291" i="24" s="1"/>
  <c r="J290" i="24"/>
  <c r="H290" i="24"/>
  <c r="J289" i="24"/>
  <c r="H289" i="24"/>
  <c r="J288" i="24"/>
  <c r="H288" i="24"/>
  <c r="J287" i="24"/>
  <c r="H287" i="24"/>
  <c r="J286" i="24"/>
  <c r="H286" i="24"/>
  <c r="J285" i="24"/>
  <c r="H285" i="24"/>
  <c r="J284" i="24"/>
  <c r="H284" i="24"/>
  <c r="J283" i="24"/>
  <c r="H283" i="24"/>
  <c r="K283" i="24" s="1"/>
  <c r="J282" i="24"/>
  <c r="H282" i="24"/>
  <c r="J281" i="24"/>
  <c r="H281" i="24"/>
  <c r="J280" i="24"/>
  <c r="H280" i="24"/>
  <c r="J279" i="24"/>
  <c r="H279" i="24"/>
  <c r="J274" i="24"/>
  <c r="H274" i="24"/>
  <c r="J273" i="24"/>
  <c r="H273" i="24"/>
  <c r="J272" i="24"/>
  <c r="K272" i="24" s="1"/>
  <c r="H272" i="24"/>
  <c r="J271" i="24"/>
  <c r="H271" i="24"/>
  <c r="J270" i="24"/>
  <c r="H270" i="24"/>
  <c r="K270" i="24" s="1"/>
  <c r="J269" i="24"/>
  <c r="H269" i="24"/>
  <c r="J268" i="24"/>
  <c r="H268" i="24"/>
  <c r="J267" i="24"/>
  <c r="H267" i="24"/>
  <c r="J266" i="24"/>
  <c r="H266" i="24"/>
  <c r="J265" i="24"/>
  <c r="H265" i="24"/>
  <c r="J264" i="24"/>
  <c r="H264" i="24"/>
  <c r="J263" i="24"/>
  <c r="H263" i="24"/>
  <c r="J262" i="24"/>
  <c r="H262" i="24"/>
  <c r="K262" i="24" s="1"/>
  <c r="J260" i="24"/>
  <c r="H260" i="24"/>
  <c r="J259" i="24"/>
  <c r="H259" i="24"/>
  <c r="J258" i="24"/>
  <c r="H258" i="24"/>
  <c r="J257" i="24"/>
  <c r="H257" i="24"/>
  <c r="J256" i="24"/>
  <c r="K256" i="24" s="1"/>
  <c r="H256" i="24"/>
  <c r="J255" i="24"/>
  <c r="H255" i="24"/>
  <c r="J254" i="24"/>
  <c r="H254" i="24"/>
  <c r="J248" i="24"/>
  <c r="H248" i="24"/>
  <c r="J247" i="24"/>
  <c r="H247" i="24"/>
  <c r="J246" i="24"/>
  <c r="H246" i="24"/>
  <c r="J245" i="24"/>
  <c r="H245" i="24"/>
  <c r="J244" i="24"/>
  <c r="H244" i="24"/>
  <c r="J243" i="24"/>
  <c r="H243" i="24"/>
  <c r="J242" i="24"/>
  <c r="H242" i="24"/>
  <c r="J241" i="24"/>
  <c r="H241" i="24"/>
  <c r="J236" i="24"/>
  <c r="H236" i="24"/>
  <c r="J235" i="24"/>
  <c r="H235" i="24"/>
  <c r="J234" i="24"/>
  <c r="H234" i="24"/>
  <c r="J233" i="24"/>
  <c r="H233" i="24"/>
  <c r="J232" i="24"/>
  <c r="H232" i="24"/>
  <c r="J231" i="24"/>
  <c r="H231" i="24"/>
  <c r="J230" i="24"/>
  <c r="H230" i="24"/>
  <c r="J229" i="24"/>
  <c r="H229" i="24"/>
  <c r="J228" i="24"/>
  <c r="H228" i="24"/>
  <c r="J227" i="24"/>
  <c r="H227" i="24"/>
  <c r="J226" i="24"/>
  <c r="H226" i="24"/>
  <c r="J225" i="24"/>
  <c r="H225" i="24"/>
  <c r="J219" i="24"/>
  <c r="H219" i="24"/>
  <c r="J218" i="24"/>
  <c r="H218" i="24"/>
  <c r="J217" i="24"/>
  <c r="H217" i="24"/>
  <c r="J216" i="24"/>
  <c r="H216" i="24"/>
  <c r="J215" i="24"/>
  <c r="H215" i="24"/>
  <c r="J214" i="24"/>
  <c r="H214" i="24"/>
  <c r="J213" i="24"/>
  <c r="H213" i="24"/>
  <c r="J212" i="24"/>
  <c r="H212" i="24"/>
  <c r="J211" i="24"/>
  <c r="H211" i="24"/>
  <c r="J210" i="24"/>
  <c r="H210" i="24"/>
  <c r="J209" i="24"/>
  <c r="H209" i="24"/>
  <c r="J208" i="24"/>
  <c r="H208" i="24"/>
  <c r="J207" i="24"/>
  <c r="H207" i="24"/>
  <c r="J206" i="24"/>
  <c r="H206" i="24"/>
  <c r="J205" i="24"/>
  <c r="H205" i="24"/>
  <c r="J204" i="24"/>
  <c r="H204" i="24"/>
  <c r="J198" i="24"/>
  <c r="H198" i="24"/>
  <c r="J197" i="24"/>
  <c r="H197" i="24"/>
  <c r="J196" i="24"/>
  <c r="H196" i="24"/>
  <c r="J195" i="24"/>
  <c r="H195" i="24"/>
  <c r="J194" i="24"/>
  <c r="H194" i="24"/>
  <c r="J193" i="24"/>
  <c r="H193" i="24"/>
  <c r="J192" i="24"/>
  <c r="H192" i="24"/>
  <c r="J191" i="24"/>
  <c r="H191" i="24"/>
  <c r="J190" i="24"/>
  <c r="H190" i="24"/>
  <c r="J189" i="24"/>
  <c r="H189" i="24"/>
  <c r="J184" i="24"/>
  <c r="H184" i="24"/>
  <c r="J183" i="24"/>
  <c r="H183" i="24"/>
  <c r="J182" i="24"/>
  <c r="H182" i="24"/>
  <c r="J181" i="24"/>
  <c r="H181" i="24"/>
  <c r="J180" i="24"/>
  <c r="H180" i="24"/>
  <c r="K180" i="24" s="1"/>
  <c r="J179" i="24"/>
  <c r="H179" i="24"/>
  <c r="J178" i="24"/>
  <c r="H178" i="24"/>
  <c r="J177" i="24"/>
  <c r="H177" i="24"/>
  <c r="J176" i="24"/>
  <c r="H176" i="24"/>
  <c r="J175" i="24"/>
  <c r="H175" i="24"/>
  <c r="J174" i="24"/>
  <c r="H174" i="24"/>
  <c r="J173" i="24"/>
  <c r="H173" i="24"/>
  <c r="J172" i="24"/>
  <c r="H172" i="24"/>
  <c r="K172" i="24" s="1"/>
  <c r="J171" i="24"/>
  <c r="H171" i="24"/>
  <c r="J170" i="24"/>
  <c r="H170" i="24"/>
  <c r="J169" i="24"/>
  <c r="H169" i="24"/>
  <c r="J168" i="24"/>
  <c r="H168" i="24"/>
  <c r="J167" i="24"/>
  <c r="H167" i="24"/>
  <c r="J166" i="24"/>
  <c r="H166" i="24"/>
  <c r="J165" i="24"/>
  <c r="H165" i="24"/>
  <c r="J160" i="24"/>
  <c r="H160" i="24"/>
  <c r="J159" i="24"/>
  <c r="H159" i="24"/>
  <c r="J158" i="24"/>
  <c r="H158" i="24"/>
  <c r="K158" i="24" s="1"/>
  <c r="J157" i="24"/>
  <c r="H157" i="24"/>
  <c r="J152" i="24"/>
  <c r="H152" i="24"/>
  <c r="K152" i="24" s="1"/>
  <c r="J151" i="24"/>
  <c r="H151" i="24"/>
  <c r="J150" i="24"/>
  <c r="H150" i="24"/>
  <c r="J149" i="24"/>
  <c r="H149" i="24"/>
  <c r="J148" i="24"/>
  <c r="H148" i="24"/>
  <c r="J147" i="24"/>
  <c r="H147" i="24"/>
  <c r="J146" i="24"/>
  <c r="H146" i="24"/>
  <c r="J145" i="24"/>
  <c r="H145" i="24"/>
  <c r="J144" i="24"/>
  <c r="H144" i="24"/>
  <c r="J143" i="24"/>
  <c r="H143" i="24"/>
  <c r="J142" i="24"/>
  <c r="H142" i="24"/>
  <c r="J137" i="24"/>
  <c r="H137" i="24"/>
  <c r="J136" i="24"/>
  <c r="H136" i="24"/>
  <c r="J135" i="24"/>
  <c r="H135" i="24"/>
  <c r="J134" i="24"/>
  <c r="H134" i="24"/>
  <c r="J133" i="24"/>
  <c r="H133" i="24"/>
  <c r="J132" i="24"/>
  <c r="H132" i="24"/>
  <c r="J131" i="24"/>
  <c r="H131" i="24"/>
  <c r="J130" i="24"/>
  <c r="H130" i="24"/>
  <c r="K130" i="24" s="1"/>
  <c r="J129" i="24"/>
  <c r="H129" i="24"/>
  <c r="J128" i="24"/>
  <c r="H128" i="24"/>
  <c r="J127" i="24"/>
  <c r="H127" i="24"/>
  <c r="J126" i="24"/>
  <c r="H126" i="24"/>
  <c r="J125" i="24"/>
  <c r="H125" i="24"/>
  <c r="J124" i="24"/>
  <c r="H124" i="24"/>
  <c r="J123" i="24"/>
  <c r="H123" i="24"/>
  <c r="J118" i="24"/>
  <c r="H118" i="24"/>
  <c r="J117" i="24"/>
  <c r="H117" i="24"/>
  <c r="J116" i="24"/>
  <c r="H116" i="24"/>
  <c r="J115" i="24"/>
  <c r="H115" i="24"/>
  <c r="J114" i="24"/>
  <c r="H114" i="24"/>
  <c r="J113" i="24"/>
  <c r="H113" i="24"/>
  <c r="J112" i="24"/>
  <c r="H112" i="24"/>
  <c r="J111" i="24"/>
  <c r="H111" i="24"/>
  <c r="J110" i="24"/>
  <c r="H110" i="24"/>
  <c r="J109" i="24"/>
  <c r="H109" i="24"/>
  <c r="J108" i="24"/>
  <c r="H108" i="24"/>
  <c r="J107" i="24"/>
  <c r="H107" i="24"/>
  <c r="J106" i="24"/>
  <c r="H106" i="24"/>
  <c r="J105" i="24"/>
  <c r="H105" i="24"/>
  <c r="J104" i="24"/>
  <c r="H104" i="24"/>
  <c r="J103" i="24"/>
  <c r="H103" i="24"/>
  <c r="J102" i="24"/>
  <c r="H102" i="24"/>
  <c r="J101" i="24"/>
  <c r="H101" i="24"/>
  <c r="J100" i="24"/>
  <c r="H100" i="24"/>
  <c r="J99" i="24"/>
  <c r="H99" i="24"/>
  <c r="J98" i="24"/>
  <c r="H98" i="24"/>
  <c r="J97" i="24"/>
  <c r="H97" i="24"/>
  <c r="J96" i="24"/>
  <c r="H96" i="24"/>
  <c r="J91" i="24"/>
  <c r="H91" i="24"/>
  <c r="J90" i="24"/>
  <c r="H90" i="24"/>
  <c r="J89" i="24"/>
  <c r="H89" i="24"/>
  <c r="J88" i="24"/>
  <c r="H88" i="24"/>
  <c r="J87" i="24"/>
  <c r="H87" i="24"/>
  <c r="J86" i="24"/>
  <c r="H86" i="24"/>
  <c r="J85" i="24"/>
  <c r="H85" i="24"/>
  <c r="J80" i="24"/>
  <c r="H80" i="24"/>
  <c r="K80" i="24" s="1"/>
  <c r="J79" i="24"/>
  <c r="H79" i="24"/>
  <c r="J78" i="24"/>
  <c r="H78" i="24"/>
  <c r="J77" i="24"/>
  <c r="H77" i="24"/>
  <c r="J76" i="24"/>
  <c r="H76" i="24"/>
  <c r="J75" i="24"/>
  <c r="H75" i="24"/>
  <c r="J74" i="24"/>
  <c r="H74" i="24"/>
  <c r="J73" i="24"/>
  <c r="H73" i="24"/>
  <c r="J68" i="24"/>
  <c r="H68" i="24"/>
  <c r="J67" i="24"/>
  <c r="H67" i="24"/>
  <c r="J66" i="24"/>
  <c r="H66" i="24"/>
  <c r="K66" i="24" s="1"/>
  <c r="J65" i="24"/>
  <c r="H65" i="24"/>
  <c r="J64" i="24"/>
  <c r="H64" i="24"/>
  <c r="J63" i="24"/>
  <c r="H63" i="24"/>
  <c r="J58" i="24"/>
  <c r="H58" i="24"/>
  <c r="J57" i="24"/>
  <c r="H57" i="24"/>
  <c r="J56" i="24"/>
  <c r="H56" i="24"/>
  <c r="J55" i="24"/>
  <c r="H55" i="24"/>
  <c r="J54" i="24"/>
  <c r="H54" i="24"/>
  <c r="J53" i="24"/>
  <c r="H53" i="24"/>
  <c r="J52" i="24"/>
  <c r="H52" i="24"/>
  <c r="J51" i="24"/>
  <c r="H51" i="24"/>
  <c r="J46" i="24"/>
  <c r="H46" i="24"/>
  <c r="J45" i="24"/>
  <c r="H45" i="24"/>
  <c r="J44" i="24"/>
  <c r="H44" i="24"/>
  <c r="J43" i="24"/>
  <c r="H43" i="24"/>
  <c r="J42" i="24"/>
  <c r="H42" i="24"/>
  <c r="J41" i="24"/>
  <c r="H41" i="24"/>
  <c r="J40" i="24"/>
  <c r="H40" i="24"/>
  <c r="J39" i="24"/>
  <c r="H39" i="24"/>
  <c r="J38" i="24"/>
  <c r="H38" i="24"/>
  <c r="K38" i="24" s="1"/>
  <c r="J37" i="24"/>
  <c r="K37" i="24" s="1"/>
  <c r="H37" i="24"/>
  <c r="J36" i="24"/>
  <c r="H36" i="24"/>
  <c r="J35" i="24"/>
  <c r="H35" i="24"/>
  <c r="J34" i="24"/>
  <c r="H34" i="24"/>
  <c r="J33" i="24"/>
  <c r="K33" i="24" s="1"/>
  <c r="H33" i="24"/>
  <c r="J32" i="24"/>
  <c r="H32" i="24"/>
  <c r="D327" i="17"/>
  <c r="J320" i="17"/>
  <c r="H320" i="17"/>
  <c r="J319" i="17"/>
  <c r="H319" i="17"/>
  <c r="J318" i="17"/>
  <c r="H318" i="17"/>
  <c r="J317" i="17"/>
  <c r="H317" i="17"/>
  <c r="K317" i="17" s="1"/>
  <c r="J316" i="17"/>
  <c r="H316" i="17"/>
  <c r="J315" i="17"/>
  <c r="H315" i="17"/>
  <c r="J314" i="17"/>
  <c r="H314" i="17"/>
  <c r="J309" i="17"/>
  <c r="H309" i="17"/>
  <c r="K309" i="17" s="1"/>
  <c r="J308" i="17"/>
  <c r="H308" i="17"/>
  <c r="J307" i="17"/>
  <c r="H307" i="17"/>
  <c r="J306" i="17"/>
  <c r="H306" i="17"/>
  <c r="J305" i="17"/>
  <c r="H305" i="17"/>
  <c r="K305" i="17" s="1"/>
  <c r="J304" i="17"/>
  <c r="H304" i="17"/>
  <c r="J303" i="17"/>
  <c r="H303" i="17"/>
  <c r="J302" i="17"/>
  <c r="H302" i="17"/>
  <c r="J301" i="17"/>
  <c r="H301" i="17"/>
  <c r="K301" i="17" s="1"/>
  <c r="J300" i="17"/>
  <c r="H300" i="17"/>
  <c r="J299" i="17"/>
  <c r="H299" i="17"/>
  <c r="J298" i="17"/>
  <c r="H298" i="17"/>
  <c r="J293" i="17"/>
  <c r="H293" i="17"/>
  <c r="K293" i="17" s="1"/>
  <c r="J292" i="17"/>
  <c r="H292" i="17"/>
  <c r="J291" i="17"/>
  <c r="H291" i="17"/>
  <c r="J290" i="17"/>
  <c r="H290" i="17"/>
  <c r="J289" i="17"/>
  <c r="H289" i="17"/>
  <c r="K289" i="17" s="1"/>
  <c r="J288" i="17"/>
  <c r="H288" i="17"/>
  <c r="J287" i="17"/>
  <c r="H287" i="17"/>
  <c r="J286" i="17"/>
  <c r="H286" i="17"/>
  <c r="J285" i="17"/>
  <c r="H285" i="17"/>
  <c r="K285" i="17" s="1"/>
  <c r="J284" i="17"/>
  <c r="H284" i="17"/>
  <c r="J283" i="17"/>
  <c r="H283" i="17"/>
  <c r="J282" i="17"/>
  <c r="H282" i="17"/>
  <c r="J281" i="17"/>
  <c r="H281" i="17"/>
  <c r="K281" i="17" s="1"/>
  <c r="J280" i="17"/>
  <c r="H280" i="17"/>
  <c r="J279" i="17"/>
  <c r="H279" i="17"/>
  <c r="J274" i="17"/>
  <c r="H274" i="17"/>
  <c r="J273" i="17"/>
  <c r="H273" i="17"/>
  <c r="K273" i="17" s="1"/>
  <c r="J272" i="17"/>
  <c r="H272" i="17"/>
  <c r="J271" i="17"/>
  <c r="H271" i="17"/>
  <c r="J270" i="17"/>
  <c r="H270" i="17"/>
  <c r="J269" i="17"/>
  <c r="H269" i="17"/>
  <c r="K269" i="17" s="1"/>
  <c r="J268" i="17"/>
  <c r="H268" i="17"/>
  <c r="J267" i="17"/>
  <c r="H267" i="17"/>
  <c r="J266" i="17"/>
  <c r="H266" i="17"/>
  <c r="J265" i="17"/>
  <c r="H265" i="17"/>
  <c r="K265" i="17" s="1"/>
  <c r="J264" i="17"/>
  <c r="H264" i="17"/>
  <c r="J263" i="17"/>
  <c r="H263" i="17"/>
  <c r="J262" i="17"/>
  <c r="H262" i="17"/>
  <c r="J260" i="17"/>
  <c r="H260" i="17"/>
  <c r="K260" i="17" s="1"/>
  <c r="J259" i="17"/>
  <c r="H259" i="17"/>
  <c r="J258" i="17"/>
  <c r="H258" i="17"/>
  <c r="J257" i="17"/>
  <c r="H257" i="17"/>
  <c r="J256" i="17"/>
  <c r="H256" i="17"/>
  <c r="K256" i="17" s="1"/>
  <c r="J255" i="17"/>
  <c r="H255" i="17"/>
  <c r="J254" i="17"/>
  <c r="H254" i="17"/>
  <c r="J248" i="17"/>
  <c r="H248" i="17"/>
  <c r="J247" i="17"/>
  <c r="H247" i="17"/>
  <c r="J246" i="17"/>
  <c r="H246" i="17"/>
  <c r="J245" i="17"/>
  <c r="H245" i="17"/>
  <c r="J244" i="17"/>
  <c r="H244" i="17"/>
  <c r="J243" i="17"/>
  <c r="H243" i="17"/>
  <c r="K243" i="17" s="1"/>
  <c r="J242" i="17"/>
  <c r="H242" i="17"/>
  <c r="J241" i="17"/>
  <c r="H241" i="17"/>
  <c r="J236" i="17"/>
  <c r="H236" i="17"/>
  <c r="J235" i="17"/>
  <c r="H235" i="17"/>
  <c r="K235" i="17" s="1"/>
  <c r="J234" i="17"/>
  <c r="H234" i="17"/>
  <c r="J233" i="17"/>
  <c r="H233" i="17"/>
  <c r="J232" i="17"/>
  <c r="H232" i="17"/>
  <c r="J231" i="17"/>
  <c r="H231" i="17"/>
  <c r="K231" i="17" s="1"/>
  <c r="J230" i="17"/>
  <c r="H230" i="17"/>
  <c r="J229" i="17"/>
  <c r="H229" i="17"/>
  <c r="J228" i="17"/>
  <c r="H228" i="17"/>
  <c r="J227" i="17"/>
  <c r="H227" i="17"/>
  <c r="K227" i="17" s="1"/>
  <c r="J226" i="17"/>
  <c r="H226" i="17"/>
  <c r="J225" i="17"/>
  <c r="H225" i="17"/>
  <c r="J219" i="17"/>
  <c r="H219" i="17"/>
  <c r="J218" i="17"/>
  <c r="H218" i="17"/>
  <c r="K218" i="17" s="1"/>
  <c r="J217" i="17"/>
  <c r="H217" i="17"/>
  <c r="J216" i="17"/>
  <c r="H216" i="17"/>
  <c r="J215" i="17"/>
  <c r="H215" i="17"/>
  <c r="J214" i="17"/>
  <c r="H214" i="17"/>
  <c r="K214" i="17" s="1"/>
  <c r="J213" i="17"/>
  <c r="H213" i="17"/>
  <c r="J212" i="17"/>
  <c r="H212" i="17"/>
  <c r="J211" i="17"/>
  <c r="H211" i="17"/>
  <c r="J210" i="17"/>
  <c r="H210" i="17"/>
  <c r="K210" i="17" s="1"/>
  <c r="J209" i="17"/>
  <c r="H209" i="17"/>
  <c r="J208" i="17"/>
  <c r="H208" i="17"/>
  <c r="J207" i="17"/>
  <c r="H207" i="17"/>
  <c r="J206" i="17"/>
  <c r="H206" i="17"/>
  <c r="J205" i="17"/>
  <c r="H205" i="17"/>
  <c r="J204" i="17"/>
  <c r="H204" i="17"/>
  <c r="J198" i="17"/>
  <c r="H198" i="17"/>
  <c r="J197" i="17"/>
  <c r="H197" i="17"/>
  <c r="K197" i="17" s="1"/>
  <c r="J196" i="17"/>
  <c r="H196" i="17"/>
  <c r="J195" i="17"/>
  <c r="H195" i="17"/>
  <c r="J194" i="17"/>
  <c r="H194" i="17"/>
  <c r="J193" i="17"/>
  <c r="H193" i="17"/>
  <c r="K193" i="17" s="1"/>
  <c r="J192" i="17"/>
  <c r="H192" i="17"/>
  <c r="J191" i="17"/>
  <c r="H191" i="17"/>
  <c r="J190" i="17"/>
  <c r="H190" i="17"/>
  <c r="J189" i="17"/>
  <c r="H189" i="17"/>
  <c r="K189" i="17" s="1"/>
  <c r="J184" i="17"/>
  <c r="H184" i="17"/>
  <c r="J183" i="17"/>
  <c r="H183" i="17"/>
  <c r="J182" i="17"/>
  <c r="H182" i="17"/>
  <c r="J181" i="17"/>
  <c r="H181" i="17"/>
  <c r="K181" i="17" s="1"/>
  <c r="J180" i="17"/>
  <c r="H180" i="17"/>
  <c r="J179" i="17"/>
  <c r="H179" i="17"/>
  <c r="J178" i="17"/>
  <c r="H178" i="17"/>
  <c r="J177" i="17"/>
  <c r="H177" i="17"/>
  <c r="K177" i="17" s="1"/>
  <c r="J176" i="17"/>
  <c r="H176" i="17"/>
  <c r="J175" i="17"/>
  <c r="H175" i="17"/>
  <c r="J174" i="17"/>
  <c r="H174" i="17"/>
  <c r="J173" i="17"/>
  <c r="H173" i="17"/>
  <c r="K173" i="17" s="1"/>
  <c r="J172" i="17"/>
  <c r="H172" i="17"/>
  <c r="J171" i="17"/>
  <c r="H171" i="17"/>
  <c r="J170" i="17"/>
  <c r="H170" i="17"/>
  <c r="J169" i="17"/>
  <c r="H169" i="17"/>
  <c r="K169" i="17" s="1"/>
  <c r="J168" i="17"/>
  <c r="H168" i="17"/>
  <c r="J167" i="17"/>
  <c r="H167" i="17"/>
  <c r="J166" i="17"/>
  <c r="H166" i="17"/>
  <c r="J165" i="17"/>
  <c r="H165" i="17"/>
  <c r="K165" i="17" s="1"/>
  <c r="J160" i="17"/>
  <c r="H160" i="17"/>
  <c r="J159" i="17"/>
  <c r="H159" i="17"/>
  <c r="J158" i="17"/>
  <c r="H158" i="17"/>
  <c r="J157" i="17"/>
  <c r="H157" i="17"/>
  <c r="K157" i="17" s="1"/>
  <c r="J152" i="17"/>
  <c r="H152" i="17"/>
  <c r="J151" i="17"/>
  <c r="H151" i="17"/>
  <c r="J150" i="17"/>
  <c r="H150" i="17"/>
  <c r="J149" i="17"/>
  <c r="H149" i="17"/>
  <c r="K149" i="17" s="1"/>
  <c r="J148" i="17"/>
  <c r="H148" i="17"/>
  <c r="J147" i="17"/>
  <c r="H147" i="17"/>
  <c r="J146" i="17"/>
  <c r="H146" i="17"/>
  <c r="J145" i="17"/>
  <c r="H145" i="17"/>
  <c r="K145" i="17" s="1"/>
  <c r="J144" i="17"/>
  <c r="H144" i="17"/>
  <c r="J143" i="17"/>
  <c r="H143" i="17"/>
  <c r="J142" i="17"/>
  <c r="H142" i="17"/>
  <c r="J137" i="17"/>
  <c r="H137" i="17"/>
  <c r="K137" i="17" s="1"/>
  <c r="J136" i="17"/>
  <c r="H136" i="17"/>
  <c r="J135" i="17"/>
  <c r="H135" i="17"/>
  <c r="J134" i="17"/>
  <c r="H134" i="17"/>
  <c r="J133" i="17"/>
  <c r="H133" i="17"/>
  <c r="K133" i="17" s="1"/>
  <c r="J132" i="17"/>
  <c r="H132" i="17"/>
  <c r="J131" i="17"/>
  <c r="H131" i="17"/>
  <c r="J130" i="17"/>
  <c r="H130" i="17"/>
  <c r="J129" i="17"/>
  <c r="H129" i="17"/>
  <c r="J128" i="17"/>
  <c r="H128" i="17"/>
  <c r="J127" i="17"/>
  <c r="H127" i="17"/>
  <c r="J126" i="17"/>
  <c r="H126" i="17"/>
  <c r="J125" i="17"/>
  <c r="H125" i="17"/>
  <c r="J124" i="17"/>
  <c r="H124" i="17"/>
  <c r="J123" i="17"/>
  <c r="H123" i="17"/>
  <c r="J118" i="17"/>
  <c r="H118" i="17"/>
  <c r="J117" i="17"/>
  <c r="H117" i="17"/>
  <c r="J116" i="17"/>
  <c r="H116" i="17"/>
  <c r="J115" i="17"/>
  <c r="H115" i="17"/>
  <c r="J114" i="17"/>
  <c r="H114" i="17"/>
  <c r="J113" i="17"/>
  <c r="H113" i="17"/>
  <c r="J112" i="17"/>
  <c r="H112" i="17"/>
  <c r="J111" i="17"/>
  <c r="H111" i="17"/>
  <c r="J110" i="17"/>
  <c r="H110" i="17"/>
  <c r="J109" i="17"/>
  <c r="H109" i="17"/>
  <c r="J108" i="17"/>
  <c r="H108" i="17"/>
  <c r="J107" i="17"/>
  <c r="H107" i="17"/>
  <c r="J106" i="17"/>
  <c r="H106" i="17"/>
  <c r="J105" i="17"/>
  <c r="H105" i="17"/>
  <c r="J104" i="17"/>
  <c r="H104" i="17"/>
  <c r="J103" i="17"/>
  <c r="H103" i="17"/>
  <c r="J102" i="17"/>
  <c r="H102" i="17"/>
  <c r="J101" i="17"/>
  <c r="H101" i="17"/>
  <c r="J100" i="17"/>
  <c r="H100" i="17"/>
  <c r="J99" i="17"/>
  <c r="H99" i="17"/>
  <c r="J98" i="17"/>
  <c r="H98" i="17"/>
  <c r="J97" i="17"/>
  <c r="H97" i="17"/>
  <c r="J96" i="17"/>
  <c r="H96" i="17"/>
  <c r="J91" i="17"/>
  <c r="H91" i="17"/>
  <c r="J90" i="17"/>
  <c r="H90" i="17"/>
  <c r="J89" i="17"/>
  <c r="H89" i="17"/>
  <c r="J88" i="17"/>
  <c r="H88" i="17"/>
  <c r="J87" i="17"/>
  <c r="H87" i="17"/>
  <c r="J86" i="17"/>
  <c r="H86" i="17"/>
  <c r="J85" i="17"/>
  <c r="H85" i="17"/>
  <c r="J80" i="17"/>
  <c r="H80" i="17"/>
  <c r="J79" i="17"/>
  <c r="H79" i="17"/>
  <c r="J78" i="17"/>
  <c r="H78" i="17"/>
  <c r="J77" i="17"/>
  <c r="H77" i="17"/>
  <c r="J76" i="17"/>
  <c r="H76" i="17"/>
  <c r="J75" i="17"/>
  <c r="H75" i="17"/>
  <c r="J74" i="17"/>
  <c r="H74" i="17"/>
  <c r="J73" i="17"/>
  <c r="H73" i="17"/>
  <c r="J68" i="17"/>
  <c r="H68" i="17"/>
  <c r="J67" i="17"/>
  <c r="H67" i="17"/>
  <c r="J66" i="17"/>
  <c r="H66" i="17"/>
  <c r="J65" i="17"/>
  <c r="H65" i="17"/>
  <c r="J64" i="17"/>
  <c r="H64" i="17"/>
  <c r="J63" i="17"/>
  <c r="H63" i="17"/>
  <c r="J58" i="17"/>
  <c r="H58" i="17"/>
  <c r="J57" i="17"/>
  <c r="H57" i="17"/>
  <c r="J56" i="17"/>
  <c r="H56" i="17"/>
  <c r="J55" i="17"/>
  <c r="H55" i="17"/>
  <c r="J54" i="17"/>
  <c r="H54" i="17"/>
  <c r="J53" i="17"/>
  <c r="H53" i="17"/>
  <c r="J52" i="17"/>
  <c r="H52" i="17"/>
  <c r="J51" i="17"/>
  <c r="H51" i="17"/>
  <c r="J46" i="17"/>
  <c r="H46" i="17"/>
  <c r="J45" i="17"/>
  <c r="H45" i="17"/>
  <c r="J44" i="17"/>
  <c r="H44" i="17"/>
  <c r="J43" i="17"/>
  <c r="H43" i="17"/>
  <c r="J42" i="17"/>
  <c r="H42" i="17"/>
  <c r="J41" i="17"/>
  <c r="H41" i="17"/>
  <c r="J40" i="17"/>
  <c r="H40" i="17"/>
  <c r="J39" i="17"/>
  <c r="H39" i="17"/>
  <c r="J38" i="17"/>
  <c r="H38" i="17"/>
  <c r="J37" i="17"/>
  <c r="H37" i="17"/>
  <c r="J36" i="17"/>
  <c r="H36" i="17"/>
  <c r="J35" i="17"/>
  <c r="H35" i="17"/>
  <c r="J34" i="17"/>
  <c r="H34" i="17"/>
  <c r="J33" i="17"/>
  <c r="H33" i="17"/>
  <c r="J32" i="17"/>
  <c r="H32" i="17"/>
  <c r="K195" i="27" l="1"/>
  <c r="K199" i="27"/>
  <c r="K196" i="27"/>
  <c r="K44" i="27"/>
  <c r="K198" i="24"/>
  <c r="K207" i="24"/>
  <c r="K211" i="24"/>
  <c r="K215" i="24"/>
  <c r="K219" i="24"/>
  <c r="K228" i="24"/>
  <c r="K236" i="24"/>
  <c r="K244" i="24"/>
  <c r="K248" i="24"/>
  <c r="K257" i="24"/>
  <c r="K51" i="24"/>
  <c r="K75" i="24"/>
  <c r="K91" i="24"/>
  <c r="K99" i="24"/>
  <c r="K103" i="24"/>
  <c r="K107" i="24"/>
  <c r="K111" i="24"/>
  <c r="K115" i="24"/>
  <c r="K56" i="24"/>
  <c r="K64" i="24"/>
  <c r="K68" i="24"/>
  <c r="K255" i="24"/>
  <c r="K259" i="24"/>
  <c r="K264" i="24"/>
  <c r="K269" i="24"/>
  <c r="K280" i="24"/>
  <c r="K288" i="24"/>
  <c r="L32" i="29"/>
  <c r="K290" i="25"/>
  <c r="K131" i="25"/>
  <c r="K147" i="25"/>
  <c r="K183" i="25"/>
  <c r="K52" i="25"/>
  <c r="K76" i="25"/>
  <c r="K88" i="25"/>
  <c r="K124" i="25"/>
  <c r="K264" i="25"/>
  <c r="K268" i="25"/>
  <c r="K272" i="25"/>
  <c r="K280" i="25"/>
  <c r="K288" i="25"/>
  <c r="K300" i="25"/>
  <c r="K304" i="25"/>
  <c r="K308" i="25"/>
  <c r="L32" i="28"/>
  <c r="K167" i="25"/>
  <c r="K40" i="25"/>
  <c r="K56" i="25"/>
  <c r="K100" i="25"/>
  <c r="K116" i="25"/>
  <c r="K125" i="25"/>
  <c r="K210" i="25"/>
  <c r="K218" i="25"/>
  <c r="K227" i="25"/>
  <c r="K305" i="25"/>
  <c r="K135" i="25"/>
  <c r="K159" i="25"/>
  <c r="L32" i="26"/>
  <c r="K32" i="25"/>
  <c r="K44" i="25"/>
  <c r="K68" i="25"/>
  <c r="K80" i="25"/>
  <c r="K104" i="25"/>
  <c r="K112" i="25"/>
  <c r="K247" i="25"/>
  <c r="K256" i="25"/>
  <c r="K133" i="26"/>
  <c r="K184" i="26"/>
  <c r="K205" i="26"/>
  <c r="K213" i="26"/>
  <c r="K287" i="26"/>
  <c r="K302" i="26"/>
  <c r="K36" i="26"/>
  <c r="K59" i="26"/>
  <c r="K60" i="26" s="1"/>
  <c r="I329" i="26" s="1"/>
  <c r="J329" i="26" s="1"/>
  <c r="K102" i="26"/>
  <c r="K114" i="26"/>
  <c r="K161" i="26"/>
  <c r="K226" i="26"/>
  <c r="K234" i="26"/>
  <c r="K246" i="26"/>
  <c r="K259" i="26"/>
  <c r="K268" i="26"/>
  <c r="K318" i="26"/>
  <c r="K44" i="26"/>
  <c r="K134" i="26"/>
  <c r="K146" i="26"/>
  <c r="K280" i="26"/>
  <c r="K37" i="26"/>
  <c r="K76" i="26"/>
  <c r="K107" i="26"/>
  <c r="K115" i="26"/>
  <c r="K158" i="26"/>
  <c r="K170" i="26"/>
  <c r="K178" i="26"/>
  <c r="K231" i="26"/>
  <c r="K260" i="26"/>
  <c r="K269" i="26"/>
  <c r="K41" i="26"/>
  <c r="K45" i="26"/>
  <c r="K88" i="26"/>
  <c r="K92" i="26"/>
  <c r="K143" i="26"/>
  <c r="K147" i="26"/>
  <c r="K182" i="26"/>
  <c r="K190" i="26"/>
  <c r="K194" i="26"/>
  <c r="K198" i="26"/>
  <c r="K207" i="26"/>
  <c r="K211" i="26"/>
  <c r="K215" i="26"/>
  <c r="K273" i="26"/>
  <c r="K285" i="26"/>
  <c r="K304" i="26"/>
  <c r="K90" i="26"/>
  <c r="K192" i="26"/>
  <c r="K196" i="26"/>
  <c r="K209" i="26"/>
  <c r="K283" i="26"/>
  <c r="K55" i="26"/>
  <c r="K75" i="26"/>
  <c r="K110" i="26"/>
  <c r="K126" i="26"/>
  <c r="K230" i="26"/>
  <c r="K242" i="26"/>
  <c r="K255" i="26"/>
  <c r="K264" i="26"/>
  <c r="K291" i="26"/>
  <c r="K310" i="26"/>
  <c r="K130" i="26"/>
  <c r="K138" i="26"/>
  <c r="K150" i="26"/>
  <c r="K193" i="26"/>
  <c r="K197" i="26"/>
  <c r="K272" i="26"/>
  <c r="K284" i="26"/>
  <c r="K288" i="26"/>
  <c r="K303" i="26"/>
  <c r="K56" i="26"/>
  <c r="K68" i="26"/>
  <c r="K111" i="26"/>
  <c r="K119" i="26"/>
  <c r="K166" i="26"/>
  <c r="K186" i="26" s="1"/>
  <c r="I335" i="26" s="1"/>
  <c r="J335" i="26" s="1"/>
  <c r="K174" i="26"/>
  <c r="K235" i="26"/>
  <c r="K256" i="26"/>
  <c r="K265" i="26"/>
  <c r="K292" i="26"/>
  <c r="K34" i="26"/>
  <c r="K65" i="26"/>
  <c r="K69" i="26"/>
  <c r="K100" i="26"/>
  <c r="K104" i="26"/>
  <c r="K108" i="26"/>
  <c r="K112" i="26"/>
  <c r="K116" i="26"/>
  <c r="K124" i="26"/>
  <c r="K128" i="26"/>
  <c r="K167" i="26"/>
  <c r="K171" i="26"/>
  <c r="K175" i="26"/>
  <c r="K219" i="26"/>
  <c r="K228" i="26"/>
  <c r="K232" i="26"/>
  <c r="K236" i="26"/>
  <c r="K244" i="26"/>
  <c r="K248" i="26"/>
  <c r="K257" i="26"/>
  <c r="K261" i="26"/>
  <c r="K266" i="26"/>
  <c r="K286" i="26"/>
  <c r="K293" i="26"/>
  <c r="K316" i="26"/>
  <c r="K320" i="26"/>
  <c r="K98" i="26"/>
  <c r="K137" i="26"/>
  <c r="K180" i="26"/>
  <c r="K306" i="26"/>
  <c r="K79" i="26"/>
  <c r="K106" i="26"/>
  <c r="K118" i="26"/>
  <c r="K40" i="26"/>
  <c r="K103" i="26"/>
  <c r="K101" i="26"/>
  <c r="K105" i="26"/>
  <c r="K109" i="26"/>
  <c r="K113" i="26"/>
  <c r="K117" i="26"/>
  <c r="K258" i="26"/>
  <c r="K294" i="26"/>
  <c r="K69" i="27"/>
  <c r="K77" i="27"/>
  <c r="K108" i="27"/>
  <c r="K126" i="27"/>
  <c r="K130" i="27"/>
  <c r="K134" i="27"/>
  <c r="K138" i="27"/>
  <c r="K149" i="27"/>
  <c r="K230" i="27"/>
  <c r="K234" i="27"/>
  <c r="K242" i="27"/>
  <c r="K258" i="27"/>
  <c r="K263" i="27"/>
  <c r="K270" i="27"/>
  <c r="K273" i="27"/>
  <c r="K288" i="27"/>
  <c r="K292" i="27"/>
  <c r="K302" i="27"/>
  <c r="K306" i="27"/>
  <c r="K310" i="27"/>
  <c r="K318" i="27"/>
  <c r="K34" i="27"/>
  <c r="K38" i="27"/>
  <c r="K42" i="27"/>
  <c r="K46" i="27"/>
  <c r="K54" i="27"/>
  <c r="K58" i="27"/>
  <c r="K66" i="27"/>
  <c r="K89" i="27"/>
  <c r="K101" i="27"/>
  <c r="K105" i="27"/>
  <c r="K112" i="27"/>
  <c r="K161" i="27"/>
  <c r="K169" i="27"/>
  <c r="K173" i="27"/>
  <c r="K177" i="27"/>
  <c r="K181" i="27"/>
  <c r="K185" i="27"/>
  <c r="K193" i="27"/>
  <c r="K197" i="27"/>
  <c r="K206" i="27"/>
  <c r="K210" i="27"/>
  <c r="K214" i="27"/>
  <c r="K218" i="27"/>
  <c r="K246" i="27"/>
  <c r="K267" i="27"/>
  <c r="K43" i="27"/>
  <c r="K59" i="27"/>
  <c r="K86" i="27"/>
  <c r="K102" i="27"/>
  <c r="K166" i="27"/>
  <c r="K174" i="27"/>
  <c r="K182" i="27"/>
  <c r="K194" i="27"/>
  <c r="K207" i="27"/>
  <c r="K215" i="27"/>
  <c r="K268" i="27"/>
  <c r="K75" i="27"/>
  <c r="K79" i="27"/>
  <c r="K128" i="27"/>
  <c r="K132" i="27"/>
  <c r="K136" i="27"/>
  <c r="K147" i="27"/>
  <c r="K154" i="27" s="1"/>
  <c r="I333" i="27" s="1"/>
  <c r="J333" i="27" s="1"/>
  <c r="K151" i="27"/>
  <c r="K228" i="27"/>
  <c r="K232" i="27"/>
  <c r="K236" i="27"/>
  <c r="K244" i="27"/>
  <c r="K256" i="27"/>
  <c r="K276" i="27" s="1"/>
  <c r="I340" i="27" s="1"/>
  <c r="J340" i="27" s="1"/>
  <c r="K260" i="27"/>
  <c r="K275" i="27"/>
  <c r="K290" i="27"/>
  <c r="K304" i="27"/>
  <c r="K308" i="27"/>
  <c r="K316" i="27"/>
  <c r="K320" i="27"/>
  <c r="K35" i="27"/>
  <c r="K47" i="27"/>
  <c r="K98" i="27"/>
  <c r="K113" i="27"/>
  <c r="K39" i="27"/>
  <c r="K55" i="27"/>
  <c r="K90" i="27"/>
  <c r="K106" i="27"/>
  <c r="K170" i="27"/>
  <c r="K178" i="27"/>
  <c r="K190" i="27"/>
  <c r="K198" i="27"/>
  <c r="K211" i="27"/>
  <c r="K219" i="27"/>
  <c r="K247" i="27"/>
  <c r="K68" i="27"/>
  <c r="K76" i="27"/>
  <c r="K82" i="27" s="1"/>
  <c r="I330" i="27" s="1"/>
  <c r="J330" i="27" s="1"/>
  <c r="K80" i="27"/>
  <c r="K125" i="27"/>
  <c r="K129" i="27"/>
  <c r="K133" i="27"/>
  <c r="K137" i="27"/>
  <c r="K148" i="27"/>
  <c r="K152" i="27"/>
  <c r="K229" i="27"/>
  <c r="K233" i="27"/>
  <c r="K237" i="27"/>
  <c r="K257" i="27"/>
  <c r="K261" i="27"/>
  <c r="K280" i="27"/>
  <c r="K284" i="27"/>
  <c r="K287" i="27"/>
  <c r="K301" i="27"/>
  <c r="K311" i="27" s="1"/>
  <c r="I342" i="27" s="1"/>
  <c r="J342" i="27" s="1"/>
  <c r="K309" i="27"/>
  <c r="K317" i="27"/>
  <c r="K59" i="29"/>
  <c r="K98" i="29"/>
  <c r="K106" i="29"/>
  <c r="K114" i="29"/>
  <c r="K126" i="29"/>
  <c r="K134" i="29"/>
  <c r="K146" i="29"/>
  <c r="K166" i="29"/>
  <c r="K186" i="29" s="1"/>
  <c r="I335" i="29" s="1"/>
  <c r="J335" i="29" s="1"/>
  <c r="K182" i="29"/>
  <c r="K194" i="29"/>
  <c r="K40" i="29"/>
  <c r="K87" i="29"/>
  <c r="K44" i="29"/>
  <c r="K52" i="29"/>
  <c r="K56" i="29"/>
  <c r="K107" i="29"/>
  <c r="K75" i="29"/>
  <c r="K102" i="29"/>
  <c r="K110" i="29"/>
  <c r="K118" i="29"/>
  <c r="K130" i="29"/>
  <c r="K138" i="29"/>
  <c r="K150" i="29"/>
  <c r="K178" i="29"/>
  <c r="K190" i="29"/>
  <c r="K200" i="29" s="1"/>
  <c r="I336" i="29" s="1"/>
  <c r="J336" i="29" s="1"/>
  <c r="K37" i="29"/>
  <c r="K174" i="29"/>
  <c r="K170" i="29"/>
  <c r="K207" i="29"/>
  <c r="K215" i="29"/>
  <c r="K228" i="29"/>
  <c r="K238" i="29" s="1"/>
  <c r="I338" i="29" s="1"/>
  <c r="J338" i="29" s="1"/>
  <c r="K236" i="29"/>
  <c r="K248" i="29"/>
  <c r="K41" i="29"/>
  <c r="K68" i="29"/>
  <c r="K76" i="29"/>
  <c r="K91" i="29"/>
  <c r="K99" i="29"/>
  <c r="K103" i="29"/>
  <c r="K261" i="29"/>
  <c r="K276" i="29" s="1"/>
  <c r="I340" i="29" s="1"/>
  <c r="J340" i="29" s="1"/>
  <c r="K273" i="29"/>
  <c r="K281" i="29"/>
  <c r="K285" i="29"/>
  <c r="K304" i="29"/>
  <c r="K34" i="29"/>
  <c r="K45" i="29"/>
  <c r="K80" i="29"/>
  <c r="K88" i="29"/>
  <c r="K111" i="29"/>
  <c r="K115" i="29"/>
  <c r="K119" i="29"/>
  <c r="K127" i="29"/>
  <c r="K135" i="29"/>
  <c r="K147" i="29"/>
  <c r="K151" i="29"/>
  <c r="K159" i="29"/>
  <c r="K167" i="29"/>
  <c r="K171" i="29"/>
  <c r="K175" i="29"/>
  <c r="K179" i="29"/>
  <c r="K183" i="29"/>
  <c r="K191" i="29"/>
  <c r="K195" i="29"/>
  <c r="K199" i="29"/>
  <c r="K208" i="29"/>
  <c r="K212" i="29"/>
  <c r="K216" i="29"/>
  <c r="K220" i="29"/>
  <c r="K229" i="29"/>
  <c r="K233" i="29"/>
  <c r="K237" i="29"/>
  <c r="K245" i="29"/>
  <c r="K249" i="29"/>
  <c r="K270" i="29"/>
  <c r="K289" i="29"/>
  <c r="K293" i="29"/>
  <c r="K316" i="29"/>
  <c r="K320" i="29"/>
  <c r="K38" i="29"/>
  <c r="K57" i="29"/>
  <c r="K65" i="29"/>
  <c r="K69" i="29"/>
  <c r="K77" i="29"/>
  <c r="K81" i="29"/>
  <c r="K92" i="29"/>
  <c r="K100" i="29"/>
  <c r="K104" i="29"/>
  <c r="K258" i="29"/>
  <c r="K263" i="29"/>
  <c r="K267" i="29"/>
  <c r="K282" i="29"/>
  <c r="K301" i="29"/>
  <c r="K305" i="29"/>
  <c r="K311" i="29" s="1"/>
  <c r="I342" i="29" s="1"/>
  <c r="J342" i="29" s="1"/>
  <c r="K198" i="29"/>
  <c r="K211" i="29"/>
  <c r="K219" i="29"/>
  <c r="K232" i="29"/>
  <c r="K244" i="29"/>
  <c r="K292" i="29"/>
  <c r="K319" i="29"/>
  <c r="K47" i="29"/>
  <c r="K58" i="29"/>
  <c r="K66" i="29"/>
  <c r="K74" i="29"/>
  <c r="K78" i="29"/>
  <c r="K105" i="29"/>
  <c r="K259" i="29"/>
  <c r="K264" i="29"/>
  <c r="K268" i="29"/>
  <c r="K275" i="29"/>
  <c r="K283" i="29"/>
  <c r="K306" i="29"/>
  <c r="K280" i="29"/>
  <c r="K199" i="28"/>
  <c r="K237" i="28"/>
  <c r="K266" i="28"/>
  <c r="K161" i="28"/>
  <c r="K184" i="28"/>
  <c r="K75" i="28"/>
  <c r="K114" i="28"/>
  <c r="K126" i="28"/>
  <c r="K99" i="28"/>
  <c r="K107" i="28"/>
  <c r="K111" i="28"/>
  <c r="K134" i="28"/>
  <c r="K138" i="28"/>
  <c r="K158" i="28"/>
  <c r="K162" i="28" s="1"/>
  <c r="I334" i="28" s="1"/>
  <c r="J334" i="28" s="1"/>
  <c r="K291" i="28"/>
  <c r="K299" i="28"/>
  <c r="K36" i="28"/>
  <c r="K40" i="28"/>
  <c r="K44" i="28"/>
  <c r="K52" i="28"/>
  <c r="K56" i="28"/>
  <c r="K76" i="28"/>
  <c r="K80" i="28"/>
  <c r="K88" i="28"/>
  <c r="K268" i="28"/>
  <c r="K272" i="28"/>
  <c r="K280" i="28"/>
  <c r="K295" i="28" s="1"/>
  <c r="I341" i="28" s="1"/>
  <c r="J341" i="28" s="1"/>
  <c r="K307" i="28"/>
  <c r="K129" i="28"/>
  <c r="K176" i="28"/>
  <c r="K212" i="28"/>
  <c r="K220" i="28"/>
  <c r="K249" i="28"/>
  <c r="K106" i="28"/>
  <c r="K133" i="28"/>
  <c r="K169" i="28"/>
  <c r="K79" i="28"/>
  <c r="K103" i="28"/>
  <c r="K92" i="28"/>
  <c r="K100" i="28"/>
  <c r="K108" i="28"/>
  <c r="K190" i="28"/>
  <c r="K284" i="28"/>
  <c r="K288" i="28"/>
  <c r="K292" i="28"/>
  <c r="K300" i="28"/>
  <c r="K311" i="28" s="1"/>
  <c r="I342" i="28" s="1"/>
  <c r="J342" i="28" s="1"/>
  <c r="K229" i="28"/>
  <c r="K102" i="28"/>
  <c r="K137" i="28"/>
  <c r="K149" i="28"/>
  <c r="K37" i="28"/>
  <c r="K41" i="28"/>
  <c r="K57" i="28"/>
  <c r="K65" i="28"/>
  <c r="K175" i="28"/>
  <c r="K194" i="28"/>
  <c r="K198" i="28"/>
  <c r="K207" i="28"/>
  <c r="K211" i="28"/>
  <c r="K215" i="28"/>
  <c r="K219" i="28"/>
  <c r="K228" i="28"/>
  <c r="K238" i="28" s="1"/>
  <c r="I338" i="28" s="1"/>
  <c r="J338" i="28" s="1"/>
  <c r="K232" i="28"/>
  <c r="K236" i="28"/>
  <c r="K244" i="28"/>
  <c r="K248" i="28"/>
  <c r="K265" i="28"/>
  <c r="K273" i="28"/>
  <c r="K304" i="28"/>
  <c r="K308" i="28"/>
  <c r="K316" i="28"/>
  <c r="K322" i="28" s="1"/>
  <c r="I343" i="28" s="1"/>
  <c r="J343" i="28" s="1"/>
  <c r="K320" i="28"/>
  <c r="K69" i="28"/>
  <c r="K77" i="28"/>
  <c r="K89" i="28"/>
  <c r="K104" i="28"/>
  <c r="K115" i="28"/>
  <c r="K119" i="28"/>
  <c r="K127" i="28"/>
  <c r="K146" i="28"/>
  <c r="K150" i="28"/>
  <c r="K177" i="28"/>
  <c r="K258" i="28"/>
  <c r="K270" i="28"/>
  <c r="K274" i="28"/>
  <c r="K289" i="28"/>
  <c r="K293" i="28"/>
  <c r="K34" i="28"/>
  <c r="K38" i="28"/>
  <c r="K42" i="28"/>
  <c r="K46" i="28"/>
  <c r="K54" i="28"/>
  <c r="K58" i="28"/>
  <c r="K112" i="28"/>
  <c r="K135" i="28"/>
  <c r="K166" i="28"/>
  <c r="K170" i="28"/>
  <c r="K192" i="28"/>
  <c r="K196" i="28"/>
  <c r="K205" i="28"/>
  <c r="K209" i="28"/>
  <c r="K213" i="28"/>
  <c r="K217" i="28"/>
  <c r="K226" i="28"/>
  <c r="K230" i="28"/>
  <c r="K234" i="28"/>
  <c r="K242" i="28"/>
  <c r="K246" i="28"/>
  <c r="K255" i="28"/>
  <c r="K282" i="28"/>
  <c r="K317" i="28"/>
  <c r="K78" i="28"/>
  <c r="J93" i="28"/>
  <c r="E331" i="28" s="1"/>
  <c r="G331" i="28" s="1"/>
  <c r="H331" i="28" s="1"/>
  <c r="K90" i="28"/>
  <c r="K105" i="28"/>
  <c r="K116" i="28"/>
  <c r="K124" i="28"/>
  <c r="K128" i="28"/>
  <c r="K147" i="28"/>
  <c r="K174" i="28"/>
  <c r="K178" i="28"/>
  <c r="K231" i="28"/>
  <c r="K259" i="28"/>
  <c r="K275" i="28"/>
  <c r="K286" i="28"/>
  <c r="K290" i="28"/>
  <c r="K294" i="28"/>
  <c r="K302" i="28"/>
  <c r="K41" i="25"/>
  <c r="K101" i="25"/>
  <c r="K219" i="25"/>
  <c r="K273" i="25"/>
  <c r="K289" i="25"/>
  <c r="K109" i="25"/>
  <c r="K144" i="25"/>
  <c r="K160" i="25"/>
  <c r="K191" i="25"/>
  <c r="K236" i="25"/>
  <c r="K244" i="25"/>
  <c r="K301" i="25"/>
  <c r="K42" i="25"/>
  <c r="K58" i="25"/>
  <c r="K86" i="25"/>
  <c r="K102" i="25"/>
  <c r="K172" i="25"/>
  <c r="K274" i="25"/>
  <c r="K118" i="25"/>
  <c r="K149" i="25"/>
  <c r="K184" i="25"/>
  <c r="K205" i="25"/>
  <c r="K254" i="25"/>
  <c r="K302" i="25"/>
  <c r="K55" i="25"/>
  <c r="K75" i="25"/>
  <c r="K103" i="25"/>
  <c r="K173" i="25"/>
  <c r="K181" i="25"/>
  <c r="K209" i="25"/>
  <c r="K213" i="25"/>
  <c r="K217" i="25"/>
  <c r="K226" i="25"/>
  <c r="K230" i="25"/>
  <c r="K234" i="25"/>
  <c r="K263" i="25"/>
  <c r="K267" i="25"/>
  <c r="K271" i="25"/>
  <c r="K279" i="25"/>
  <c r="K287" i="25"/>
  <c r="K33" i="25"/>
  <c r="K73" i="25"/>
  <c r="K175" i="25"/>
  <c r="K215" i="25"/>
  <c r="K232" i="25"/>
  <c r="K265" i="25"/>
  <c r="K285" i="25"/>
  <c r="K132" i="25"/>
  <c r="K148" i="25"/>
  <c r="K195" i="25"/>
  <c r="K248" i="25"/>
  <c r="K293" i="25"/>
  <c r="K46" i="25"/>
  <c r="K74" i="25"/>
  <c r="K90" i="25"/>
  <c r="K106" i="25"/>
  <c r="K176" i="25"/>
  <c r="K212" i="25"/>
  <c r="K262" i="25"/>
  <c r="K270" i="25"/>
  <c r="K286" i="25"/>
  <c r="K110" i="25"/>
  <c r="K145" i="25"/>
  <c r="K196" i="25"/>
  <c r="K258" i="25"/>
  <c r="K39" i="25"/>
  <c r="K67" i="25"/>
  <c r="K87" i="25"/>
  <c r="K126" i="25"/>
  <c r="K111" i="25"/>
  <c r="K127" i="25"/>
  <c r="K134" i="25"/>
  <c r="K142" i="25"/>
  <c r="K146" i="25"/>
  <c r="K150" i="25"/>
  <c r="K158" i="25"/>
  <c r="K166" i="25"/>
  <c r="K189" i="25"/>
  <c r="K197" i="25"/>
  <c r="K242" i="25"/>
  <c r="K246" i="25"/>
  <c r="K255" i="25"/>
  <c r="K299" i="25"/>
  <c r="K303" i="25"/>
  <c r="K307" i="25"/>
  <c r="K89" i="25"/>
  <c r="K128" i="25"/>
  <c r="K211" i="25"/>
  <c r="K228" i="25"/>
  <c r="K281" i="25"/>
  <c r="K117" i="25"/>
  <c r="K136" i="25"/>
  <c r="K152" i="25"/>
  <c r="K257" i="25"/>
  <c r="K38" i="25"/>
  <c r="K54" i="25"/>
  <c r="K98" i="25"/>
  <c r="K168" i="25"/>
  <c r="K180" i="25"/>
  <c r="K233" i="25"/>
  <c r="K266" i="25"/>
  <c r="K282" i="25"/>
  <c r="K114" i="25"/>
  <c r="K133" i="25"/>
  <c r="K192" i="25"/>
  <c r="K143" i="25"/>
  <c r="K319" i="25"/>
  <c r="K135" i="24"/>
  <c r="K151" i="24"/>
  <c r="K159" i="24"/>
  <c r="K175" i="24"/>
  <c r="K191" i="24"/>
  <c r="K88" i="24"/>
  <c r="K303" i="24"/>
  <c r="K319" i="24"/>
  <c r="K131" i="24"/>
  <c r="K147" i="24"/>
  <c r="K171" i="24"/>
  <c r="K183" i="24"/>
  <c r="K212" i="24"/>
  <c r="K76" i="24"/>
  <c r="K112" i="24"/>
  <c r="K315" i="24"/>
  <c r="K41" i="24"/>
  <c r="K65" i="24"/>
  <c r="K89" i="24"/>
  <c r="K127" i="24"/>
  <c r="K143" i="24"/>
  <c r="K167" i="24"/>
  <c r="K179" i="24"/>
  <c r="K208" i="24"/>
  <c r="K192" i="24"/>
  <c r="K307" i="24"/>
  <c r="K45" i="24"/>
  <c r="K265" i="24"/>
  <c r="K300" i="24"/>
  <c r="K104" i="24"/>
  <c r="K57" i="24"/>
  <c r="K34" i="24"/>
  <c r="K293" i="24"/>
  <c r="K128" i="24"/>
  <c r="K136" i="24"/>
  <c r="K144" i="24"/>
  <c r="K148" i="24"/>
  <c r="K168" i="24"/>
  <c r="K176" i="24"/>
  <c r="K184" i="24"/>
  <c r="K216" i="24"/>
  <c r="K229" i="24"/>
  <c r="K233" i="24"/>
  <c r="K245" i="24"/>
  <c r="K273" i="24"/>
  <c r="K281" i="24"/>
  <c r="K285" i="24"/>
  <c r="K289" i="24"/>
  <c r="K35" i="24"/>
  <c r="K58" i="24"/>
  <c r="K74" i="24"/>
  <c r="K97" i="24"/>
  <c r="K105" i="24"/>
  <c r="K113" i="24"/>
  <c r="K196" i="24"/>
  <c r="K266" i="24"/>
  <c r="K308" i="24"/>
  <c r="K316" i="24"/>
  <c r="K43" i="24"/>
  <c r="K117" i="24"/>
  <c r="K137" i="24"/>
  <c r="K282" i="24"/>
  <c r="K36" i="24"/>
  <c r="K55" i="24"/>
  <c r="K98" i="24"/>
  <c r="K106" i="24"/>
  <c r="K114" i="24"/>
  <c r="K206" i="24"/>
  <c r="K305" i="24"/>
  <c r="K42" i="24"/>
  <c r="K77" i="24"/>
  <c r="K124" i="24"/>
  <c r="K132" i="24"/>
  <c r="K160" i="24"/>
  <c r="K54" i="24"/>
  <c r="K101" i="24"/>
  <c r="K109" i="24"/>
  <c r="K205" i="24"/>
  <c r="K258" i="24"/>
  <c r="K39" i="24"/>
  <c r="K78" i="24"/>
  <c r="K125" i="24"/>
  <c r="K129" i="24"/>
  <c r="K133" i="24"/>
  <c r="K145" i="24"/>
  <c r="K149" i="24"/>
  <c r="K169" i="24"/>
  <c r="K173" i="24"/>
  <c r="K177" i="24"/>
  <c r="K181" i="24"/>
  <c r="K189" i="24"/>
  <c r="K213" i="24"/>
  <c r="K226" i="24"/>
  <c r="K230" i="24"/>
  <c r="K234" i="24"/>
  <c r="K242" i="24"/>
  <c r="K246" i="24"/>
  <c r="K263" i="24"/>
  <c r="K274" i="24"/>
  <c r="K286" i="24"/>
  <c r="K290" i="24"/>
  <c r="K67" i="24"/>
  <c r="K90" i="24"/>
  <c r="K102" i="24"/>
  <c r="K110" i="24"/>
  <c r="K193" i="24"/>
  <c r="K197" i="24"/>
  <c r="K210" i="24"/>
  <c r="K267" i="24"/>
  <c r="K271" i="24"/>
  <c r="K301" i="24"/>
  <c r="K309" i="24"/>
  <c r="K317" i="24"/>
  <c r="K40" i="24"/>
  <c r="K44" i="24"/>
  <c r="K52" i="24"/>
  <c r="K79" i="24"/>
  <c r="K87" i="24"/>
  <c r="K118" i="24"/>
  <c r="K126" i="24"/>
  <c r="K134" i="24"/>
  <c r="K142" i="24"/>
  <c r="K146" i="24"/>
  <c r="K150" i="24"/>
  <c r="K166" i="24"/>
  <c r="K170" i="24"/>
  <c r="K174" i="24"/>
  <c r="K178" i="24"/>
  <c r="K182" i="24"/>
  <c r="K190" i="24"/>
  <c r="K214" i="24"/>
  <c r="K218" i="24"/>
  <c r="K227" i="24"/>
  <c r="K231" i="24"/>
  <c r="K235" i="24"/>
  <c r="K243" i="24"/>
  <c r="K247" i="24"/>
  <c r="K279" i="24"/>
  <c r="K287" i="24"/>
  <c r="K260" i="24"/>
  <c r="K268" i="24"/>
  <c r="K284" i="24"/>
  <c r="K292" i="24"/>
  <c r="K302" i="24"/>
  <c r="J321" i="24"/>
  <c r="E342" i="24" s="1"/>
  <c r="G342" i="24" s="1"/>
  <c r="H342" i="24" s="1"/>
  <c r="K143" i="17"/>
  <c r="K191" i="17"/>
  <c r="K287" i="17"/>
  <c r="K291" i="17"/>
  <c r="K299" i="17"/>
  <c r="K319" i="17"/>
  <c r="K317" i="25"/>
  <c r="K316" i="25"/>
  <c r="K66" i="25"/>
  <c r="K64" i="25"/>
  <c r="K34" i="25"/>
  <c r="J138" i="25"/>
  <c r="H328" i="27"/>
  <c r="K340" i="26"/>
  <c r="K315" i="28"/>
  <c r="J322" i="28"/>
  <c r="E343" i="28" s="1"/>
  <c r="G343" i="28" s="1"/>
  <c r="H343" i="28" s="1"/>
  <c r="K301" i="28"/>
  <c r="K309" i="28"/>
  <c r="J311" i="28"/>
  <c r="E342" i="28" s="1"/>
  <c r="G342" i="28" s="1"/>
  <c r="H342" i="28" s="1"/>
  <c r="K287" i="28"/>
  <c r="K269" i="28"/>
  <c r="K271" i="28"/>
  <c r="J276" i="28"/>
  <c r="E340" i="28" s="1"/>
  <c r="G340" i="28" s="1"/>
  <c r="H340" i="28" s="1"/>
  <c r="K340" i="28" s="1"/>
  <c r="K195" i="28"/>
  <c r="K179" i="28"/>
  <c r="K159" i="28"/>
  <c r="J120" i="28"/>
  <c r="E332" i="28" s="1"/>
  <c r="G332" i="28" s="1"/>
  <c r="H332" i="28" s="1"/>
  <c r="K332" i="28" s="1"/>
  <c r="K74" i="28"/>
  <c r="K82" i="28" s="1"/>
  <c r="I330" i="28" s="1"/>
  <c r="J330" i="28" s="1"/>
  <c r="K39" i="28"/>
  <c r="K47" i="28"/>
  <c r="K45" i="28"/>
  <c r="K302" i="29"/>
  <c r="K288" i="29"/>
  <c r="J154" i="29"/>
  <c r="E333" i="29" s="1"/>
  <c r="G333" i="29" s="1"/>
  <c r="H333" i="29" s="1"/>
  <c r="K109" i="29"/>
  <c r="K117" i="29"/>
  <c r="K319" i="27"/>
  <c r="J311" i="27"/>
  <c r="E342" i="27" s="1"/>
  <c r="G342" i="27" s="1"/>
  <c r="H342" i="27" s="1"/>
  <c r="K283" i="27"/>
  <c r="K291" i="27"/>
  <c r="J295" i="27"/>
  <c r="E341" i="27" s="1"/>
  <c r="G341" i="27" s="1"/>
  <c r="H341" i="27" s="1"/>
  <c r="K340" i="27" s="1"/>
  <c r="J276" i="27"/>
  <c r="E340" i="27" s="1"/>
  <c r="G340" i="27" s="1"/>
  <c r="H340" i="27" s="1"/>
  <c r="J162" i="27"/>
  <c r="E334" i="27" s="1"/>
  <c r="G334" i="27" s="1"/>
  <c r="H334" i="27" s="1"/>
  <c r="K300" i="26"/>
  <c r="K311" i="26" s="1"/>
  <c r="I342" i="26" s="1"/>
  <c r="J342" i="26" s="1"/>
  <c r="J311" i="26"/>
  <c r="E342" i="26" s="1"/>
  <c r="G342" i="26" s="1"/>
  <c r="H342" i="26" s="1"/>
  <c r="K281" i="26"/>
  <c r="K263" i="26"/>
  <c r="K267" i="26"/>
  <c r="J276" i="26"/>
  <c r="E340" i="26" s="1"/>
  <c r="G340" i="26" s="1"/>
  <c r="H340" i="26" s="1"/>
  <c r="K229" i="26"/>
  <c r="K233" i="26"/>
  <c r="K191" i="26"/>
  <c r="K200" i="26" s="1"/>
  <c r="I336" i="26" s="1"/>
  <c r="J336" i="26" s="1"/>
  <c r="K169" i="26"/>
  <c r="K173" i="26"/>
  <c r="K177" i="26"/>
  <c r="K181" i="26"/>
  <c r="K185" i="26"/>
  <c r="K97" i="26"/>
  <c r="K81" i="26"/>
  <c r="J70" i="26"/>
  <c r="J48" i="26"/>
  <c r="E328" i="26" s="1"/>
  <c r="G328" i="26" s="1"/>
  <c r="H328" i="26" s="1"/>
  <c r="J322" i="26"/>
  <c r="E343" i="26" s="1"/>
  <c r="G343" i="26" s="1"/>
  <c r="H343" i="26" s="1"/>
  <c r="J321" i="25"/>
  <c r="E342" i="25" s="1"/>
  <c r="G342" i="25" s="1"/>
  <c r="H342" i="25" s="1"/>
  <c r="K283" i="25"/>
  <c r="K284" i="25"/>
  <c r="K291" i="25"/>
  <c r="J294" i="25"/>
  <c r="E340" i="25" s="1"/>
  <c r="G340" i="25" s="1"/>
  <c r="H340" i="25" s="1"/>
  <c r="K292" i="25"/>
  <c r="K269" i="25"/>
  <c r="K243" i="25"/>
  <c r="K231" i="25"/>
  <c r="K214" i="25"/>
  <c r="J220" i="25"/>
  <c r="E336" i="25" s="1"/>
  <c r="G336" i="25" s="1"/>
  <c r="H336" i="25" s="1"/>
  <c r="K208" i="25"/>
  <c r="K169" i="25"/>
  <c r="K97" i="25"/>
  <c r="K105" i="25"/>
  <c r="K65" i="25"/>
  <c r="K45" i="25"/>
  <c r="K43" i="25"/>
  <c r="K314" i="24"/>
  <c r="J310" i="24"/>
  <c r="E341" i="24" s="1"/>
  <c r="G341" i="24" s="1"/>
  <c r="H341" i="24" s="1"/>
  <c r="K306" i="24"/>
  <c r="K304" i="24"/>
  <c r="J275" i="24"/>
  <c r="E339" i="24" s="1"/>
  <c r="G339" i="24" s="1"/>
  <c r="H339" i="24" s="1"/>
  <c r="J249" i="24"/>
  <c r="E338" i="24" s="1"/>
  <c r="G338" i="24" s="1"/>
  <c r="H338" i="24" s="1"/>
  <c r="J220" i="24"/>
  <c r="E336" i="24" s="1"/>
  <c r="G336" i="24" s="1"/>
  <c r="H336" i="24" s="1"/>
  <c r="K209" i="24"/>
  <c r="K194" i="24"/>
  <c r="J161" i="24"/>
  <c r="E333" i="24" s="1"/>
  <c r="G333" i="24" s="1"/>
  <c r="H333" i="24" s="1"/>
  <c r="J138" i="24"/>
  <c r="K100" i="24"/>
  <c r="K108" i="24"/>
  <c r="K116" i="24"/>
  <c r="J81" i="24"/>
  <c r="E329" i="24" s="1"/>
  <c r="G329" i="24" s="1"/>
  <c r="H329" i="24" s="1"/>
  <c r="K46" i="24"/>
  <c r="K218" i="29"/>
  <c r="K210" i="28"/>
  <c r="K216" i="28"/>
  <c r="K247" i="28"/>
  <c r="K245" i="28"/>
  <c r="J120" i="29"/>
  <c r="J250" i="29"/>
  <c r="E339" i="29" s="1"/>
  <c r="G339" i="29" s="1"/>
  <c r="H339" i="29" s="1"/>
  <c r="J221" i="29"/>
  <c r="E337" i="29" s="1"/>
  <c r="G337" i="29" s="1"/>
  <c r="H337" i="29" s="1"/>
  <c r="K205" i="29"/>
  <c r="K210" i="29"/>
  <c r="J162" i="29"/>
  <c r="E334" i="29" s="1"/>
  <c r="G334" i="29" s="1"/>
  <c r="H334" i="29" s="1"/>
  <c r="K143" i="29"/>
  <c r="K145" i="29"/>
  <c r="K153" i="29"/>
  <c r="J139" i="29"/>
  <c r="K101" i="29"/>
  <c r="J93" i="29"/>
  <c r="E331" i="29" s="1"/>
  <c r="G331" i="29" s="1"/>
  <c r="H331" i="29" s="1"/>
  <c r="J82" i="29"/>
  <c r="E330" i="29" s="1"/>
  <c r="G330" i="29" s="1"/>
  <c r="H330" i="29" s="1"/>
  <c r="K67" i="29"/>
  <c r="J70" i="29"/>
  <c r="K53" i="29"/>
  <c r="K39" i="29"/>
  <c r="J48" i="29"/>
  <c r="E328" i="29" s="1"/>
  <c r="G328" i="29" s="1"/>
  <c r="H328" i="29" s="1"/>
  <c r="K328" i="29" s="1"/>
  <c r="K82" i="29"/>
  <c r="I330" i="29" s="1"/>
  <c r="J330" i="29" s="1"/>
  <c r="J311" i="29"/>
  <c r="E342" i="29" s="1"/>
  <c r="G342" i="29" s="1"/>
  <c r="H342" i="29" s="1"/>
  <c r="K158" i="29"/>
  <c r="K162" i="29" s="1"/>
  <c r="I334" i="29" s="1"/>
  <c r="J334" i="29" s="1"/>
  <c r="J186" i="29"/>
  <c r="E335" i="29" s="1"/>
  <c r="G335" i="29" s="1"/>
  <c r="H335" i="29" s="1"/>
  <c r="J200" i="29"/>
  <c r="E336" i="29" s="1"/>
  <c r="G336" i="29" s="1"/>
  <c r="H336" i="29" s="1"/>
  <c r="K336" i="29" s="1"/>
  <c r="J238" i="29"/>
  <c r="E338" i="29" s="1"/>
  <c r="G338" i="29" s="1"/>
  <c r="H338" i="29" s="1"/>
  <c r="J276" i="29"/>
  <c r="E340" i="29" s="1"/>
  <c r="G340" i="29" s="1"/>
  <c r="H340" i="29" s="1"/>
  <c r="K125" i="29"/>
  <c r="K315" i="29"/>
  <c r="K97" i="29"/>
  <c r="J295" i="29"/>
  <c r="E341" i="29" s="1"/>
  <c r="G341" i="29" s="1"/>
  <c r="H341" i="29" s="1"/>
  <c r="K340" i="29" s="1"/>
  <c r="K86" i="29"/>
  <c r="K93" i="29" s="1"/>
  <c r="I331" i="29" s="1"/>
  <c r="J331" i="29" s="1"/>
  <c r="K33" i="29"/>
  <c r="K64" i="29"/>
  <c r="J60" i="29"/>
  <c r="E329" i="29" s="1"/>
  <c r="G329" i="29" s="1"/>
  <c r="H329" i="29" s="1"/>
  <c r="J238" i="28"/>
  <c r="E338" i="28" s="1"/>
  <c r="G338" i="28" s="1"/>
  <c r="H338" i="28" s="1"/>
  <c r="K208" i="28"/>
  <c r="K218" i="28"/>
  <c r="K193" i="28"/>
  <c r="K171" i="28"/>
  <c r="K173" i="28"/>
  <c r="J162" i="28"/>
  <c r="E334" i="28" s="1"/>
  <c r="G334" i="28" s="1"/>
  <c r="H334" i="28" s="1"/>
  <c r="J154" i="28"/>
  <c r="E333" i="28" s="1"/>
  <c r="G333" i="28" s="1"/>
  <c r="H333" i="28" s="1"/>
  <c r="K151" i="28"/>
  <c r="K131" i="28"/>
  <c r="J139" i="28"/>
  <c r="K109" i="28"/>
  <c r="K118" i="28"/>
  <c r="K97" i="28"/>
  <c r="K101" i="28"/>
  <c r="K86" i="28"/>
  <c r="J82" i="28"/>
  <c r="E330" i="28" s="1"/>
  <c r="G330" i="28" s="1"/>
  <c r="H330" i="28" s="1"/>
  <c r="K67" i="28"/>
  <c r="J70" i="28"/>
  <c r="K68" i="28"/>
  <c r="J60" i="28"/>
  <c r="E329" i="28" s="1"/>
  <c r="G329" i="28" s="1"/>
  <c r="H329" i="28" s="1"/>
  <c r="K53" i="28"/>
  <c r="J48" i="28"/>
  <c r="E328" i="28" s="1"/>
  <c r="G328" i="28" s="1"/>
  <c r="H328" i="28" s="1"/>
  <c r="K328" i="28" s="1"/>
  <c r="K143" i="28"/>
  <c r="K33" i="28"/>
  <c r="K48" i="28" s="1"/>
  <c r="I328" i="28" s="1"/>
  <c r="J328" i="28" s="1"/>
  <c r="J295" i="28"/>
  <c r="E341" i="28" s="1"/>
  <c r="G341" i="28" s="1"/>
  <c r="H341" i="28" s="1"/>
  <c r="J186" i="28"/>
  <c r="E335" i="28" s="1"/>
  <c r="G335" i="28" s="1"/>
  <c r="H335" i="28" s="1"/>
  <c r="J200" i="28"/>
  <c r="E336" i="28" s="1"/>
  <c r="G336" i="28" s="1"/>
  <c r="H336" i="28" s="1"/>
  <c r="K125" i="28"/>
  <c r="K64" i="28"/>
  <c r="J221" i="28"/>
  <c r="E337" i="28" s="1"/>
  <c r="G337" i="28" s="1"/>
  <c r="H337" i="28" s="1"/>
  <c r="J250" i="28"/>
  <c r="E339" i="28" s="1"/>
  <c r="G339" i="28" s="1"/>
  <c r="H339" i="28" s="1"/>
  <c r="K336" i="28" s="1"/>
  <c r="K250" i="27"/>
  <c r="I339" i="27" s="1"/>
  <c r="J339" i="27" s="1"/>
  <c r="J238" i="27"/>
  <c r="E338" i="27" s="1"/>
  <c r="G338" i="27" s="1"/>
  <c r="H338" i="27" s="1"/>
  <c r="J154" i="27"/>
  <c r="E333" i="27" s="1"/>
  <c r="G333" i="27" s="1"/>
  <c r="H333" i="27" s="1"/>
  <c r="J139" i="27"/>
  <c r="E332" i="27" s="1"/>
  <c r="G332" i="27" s="1"/>
  <c r="H332" i="27" s="1"/>
  <c r="K124" i="27"/>
  <c r="J120" i="27"/>
  <c r="J82" i="27"/>
  <c r="E330" i="27" s="1"/>
  <c r="G330" i="27" s="1"/>
  <c r="H330" i="27" s="1"/>
  <c r="J70" i="27"/>
  <c r="J48" i="27"/>
  <c r="E328" i="27" s="1"/>
  <c r="G328" i="27" s="1"/>
  <c r="K93" i="27"/>
  <c r="I331" i="27" s="1"/>
  <c r="J331" i="27" s="1"/>
  <c r="K186" i="27"/>
  <c r="I335" i="27" s="1"/>
  <c r="J335" i="27" s="1"/>
  <c r="K60" i="27"/>
  <c r="K97" i="27"/>
  <c r="K281" i="27"/>
  <c r="K295" i="27" s="1"/>
  <c r="I341" i="27" s="1"/>
  <c r="J341" i="27" s="1"/>
  <c r="J200" i="27"/>
  <c r="E336" i="27" s="1"/>
  <c r="G336" i="27" s="1"/>
  <c r="H336" i="27" s="1"/>
  <c r="K158" i="27"/>
  <c r="K162" i="27" s="1"/>
  <c r="I334" i="27" s="1"/>
  <c r="J334" i="27" s="1"/>
  <c r="J186" i="27"/>
  <c r="E335" i="27" s="1"/>
  <c r="G335" i="27" s="1"/>
  <c r="H335" i="27" s="1"/>
  <c r="K33" i="27"/>
  <c r="K227" i="27"/>
  <c r="K315" i="27"/>
  <c r="K64" i="27"/>
  <c r="K70" i="27" s="1"/>
  <c r="J221" i="27"/>
  <c r="E337" i="27" s="1"/>
  <c r="G337" i="27" s="1"/>
  <c r="H337" i="27" s="1"/>
  <c r="J250" i="27"/>
  <c r="E339" i="27" s="1"/>
  <c r="G339" i="27" s="1"/>
  <c r="H339" i="27" s="1"/>
  <c r="J60" i="27"/>
  <c r="J93" i="27"/>
  <c r="E331" i="27" s="1"/>
  <c r="G331" i="27" s="1"/>
  <c r="H331" i="27" s="1"/>
  <c r="K243" i="26"/>
  <c r="K237" i="26"/>
  <c r="J238" i="26"/>
  <c r="E338" i="26" s="1"/>
  <c r="G338" i="26" s="1"/>
  <c r="H338" i="26" s="1"/>
  <c r="K210" i="26"/>
  <c r="K214" i="26"/>
  <c r="K221" i="26" s="1"/>
  <c r="I337" i="26" s="1"/>
  <c r="J337" i="26" s="1"/>
  <c r="K195" i="26"/>
  <c r="K199" i="26"/>
  <c r="J200" i="26"/>
  <c r="E336" i="26" s="1"/>
  <c r="G336" i="26" s="1"/>
  <c r="H336" i="26" s="1"/>
  <c r="J162" i="26"/>
  <c r="E334" i="26" s="1"/>
  <c r="G334" i="26" s="1"/>
  <c r="H334" i="26" s="1"/>
  <c r="K159" i="26"/>
  <c r="K162" i="26" s="1"/>
  <c r="I334" i="26" s="1"/>
  <c r="J334" i="26" s="1"/>
  <c r="J154" i="26"/>
  <c r="E333" i="26" s="1"/>
  <c r="G333" i="26" s="1"/>
  <c r="H333" i="26" s="1"/>
  <c r="K145" i="26"/>
  <c r="K154" i="26" s="1"/>
  <c r="I333" i="26" s="1"/>
  <c r="J333" i="26" s="1"/>
  <c r="K149" i="26"/>
  <c r="K131" i="26"/>
  <c r="K135" i="26"/>
  <c r="J120" i="26"/>
  <c r="J93" i="26"/>
  <c r="E331" i="26" s="1"/>
  <c r="G331" i="26" s="1"/>
  <c r="H331" i="26" s="1"/>
  <c r="K86" i="26"/>
  <c r="K87" i="26"/>
  <c r="K91" i="26"/>
  <c r="J82" i="26"/>
  <c r="E330" i="26" s="1"/>
  <c r="G330" i="26" s="1"/>
  <c r="H330" i="26" s="1"/>
  <c r="K77" i="26"/>
  <c r="K67" i="26"/>
  <c r="J60" i="26"/>
  <c r="K35" i="26"/>
  <c r="J186" i="26"/>
  <c r="E335" i="26" s="1"/>
  <c r="G335" i="26" s="1"/>
  <c r="H335" i="26" s="1"/>
  <c r="K33" i="26"/>
  <c r="J139" i="26"/>
  <c r="K74" i="26"/>
  <c r="K227" i="26"/>
  <c r="J295" i="26"/>
  <c r="E341" i="26" s="1"/>
  <c r="G341" i="26" s="1"/>
  <c r="H341" i="26" s="1"/>
  <c r="K315" i="26"/>
  <c r="K322" i="26" s="1"/>
  <c r="I343" i="26" s="1"/>
  <c r="J343" i="26" s="1"/>
  <c r="K64" i="26"/>
  <c r="K70" i="26" s="1"/>
  <c r="J221" i="26"/>
  <c r="E337" i="26" s="1"/>
  <c r="G337" i="26" s="1"/>
  <c r="H337" i="26" s="1"/>
  <c r="K336" i="26" s="1"/>
  <c r="J250" i="26"/>
  <c r="E339" i="26" s="1"/>
  <c r="G339" i="26" s="1"/>
  <c r="H339" i="26" s="1"/>
  <c r="J249" i="25"/>
  <c r="E338" i="25" s="1"/>
  <c r="G338" i="25" s="1"/>
  <c r="H338" i="25" s="1"/>
  <c r="K241" i="25"/>
  <c r="K245" i="25"/>
  <c r="J237" i="25"/>
  <c r="E337" i="25" s="1"/>
  <c r="G337" i="25" s="1"/>
  <c r="H337" i="25" s="1"/>
  <c r="K204" i="25"/>
  <c r="K193" i="25"/>
  <c r="J199" i="25"/>
  <c r="E335" i="25" s="1"/>
  <c r="G335" i="25" s="1"/>
  <c r="H335" i="25" s="1"/>
  <c r="J185" i="25"/>
  <c r="E334" i="25" s="1"/>
  <c r="G334" i="25" s="1"/>
  <c r="H334" i="25" s="1"/>
  <c r="K177" i="25"/>
  <c r="K171" i="25"/>
  <c r="J161" i="25"/>
  <c r="E333" i="25" s="1"/>
  <c r="G333" i="25" s="1"/>
  <c r="H333" i="25" s="1"/>
  <c r="K151" i="25"/>
  <c r="K129" i="25"/>
  <c r="J119" i="25"/>
  <c r="K85" i="25"/>
  <c r="J92" i="25"/>
  <c r="E330" i="25" s="1"/>
  <c r="G330" i="25" s="1"/>
  <c r="H330" i="25" s="1"/>
  <c r="J81" i="25"/>
  <c r="E329" i="25" s="1"/>
  <c r="G329" i="25" s="1"/>
  <c r="H329" i="25" s="1"/>
  <c r="J69" i="25"/>
  <c r="J59" i="25"/>
  <c r="K57" i="25"/>
  <c r="J47" i="25"/>
  <c r="E327" i="25" s="1"/>
  <c r="G327" i="25" s="1"/>
  <c r="H327" i="25" s="1"/>
  <c r="K37" i="25"/>
  <c r="K241" i="24"/>
  <c r="J237" i="24"/>
  <c r="E337" i="24" s="1"/>
  <c r="G337" i="24" s="1"/>
  <c r="H337" i="24" s="1"/>
  <c r="K232" i="24"/>
  <c r="K204" i="24"/>
  <c r="K217" i="24"/>
  <c r="J199" i="24"/>
  <c r="E335" i="24" s="1"/>
  <c r="G335" i="24" s="1"/>
  <c r="H335" i="24" s="1"/>
  <c r="J185" i="24"/>
  <c r="E334" i="24" s="1"/>
  <c r="G334" i="24" s="1"/>
  <c r="H334" i="24" s="1"/>
  <c r="K157" i="24"/>
  <c r="J153" i="24"/>
  <c r="E332" i="24" s="1"/>
  <c r="G332" i="24" s="1"/>
  <c r="H332" i="24" s="1"/>
  <c r="J119" i="24"/>
  <c r="J92" i="24"/>
  <c r="E330" i="24" s="1"/>
  <c r="G330" i="24" s="1"/>
  <c r="H330" i="24" s="1"/>
  <c r="K85" i="24"/>
  <c r="K86" i="24"/>
  <c r="J69" i="24"/>
  <c r="J59" i="24"/>
  <c r="J47" i="24"/>
  <c r="E327" i="24" s="1"/>
  <c r="G327" i="24" s="1"/>
  <c r="H327" i="24" s="1"/>
  <c r="J153" i="25"/>
  <c r="E332" i="25" s="1"/>
  <c r="G332" i="25" s="1"/>
  <c r="H332" i="25" s="1"/>
  <c r="J310" i="25"/>
  <c r="E341" i="25" s="1"/>
  <c r="G341" i="25" s="1"/>
  <c r="H341" i="25" s="1"/>
  <c r="K53" i="25"/>
  <c r="K225" i="25"/>
  <c r="K96" i="25"/>
  <c r="K190" i="25"/>
  <c r="J275" i="25"/>
  <c r="E339" i="25" s="1"/>
  <c r="G339" i="25" s="1"/>
  <c r="H339" i="25" s="1"/>
  <c r="K78" i="25"/>
  <c r="K123" i="25"/>
  <c r="K165" i="25"/>
  <c r="K314" i="25"/>
  <c r="K36" i="25"/>
  <c r="K153" i="24"/>
  <c r="I332" i="24" s="1"/>
  <c r="J332" i="24" s="1"/>
  <c r="K73" i="24"/>
  <c r="K81" i="24" s="1"/>
  <c r="I329" i="24" s="1"/>
  <c r="J329" i="24" s="1"/>
  <c r="K123" i="24"/>
  <c r="K138" i="24" s="1"/>
  <c r="K165" i="24"/>
  <c r="K53" i="24"/>
  <c r="K195" i="24"/>
  <c r="K225" i="24"/>
  <c r="K254" i="24"/>
  <c r="K96" i="24"/>
  <c r="J294" i="24"/>
  <c r="E340" i="24" s="1"/>
  <c r="G340" i="24" s="1"/>
  <c r="H340" i="24" s="1"/>
  <c r="K32" i="24"/>
  <c r="K47" i="24" s="1"/>
  <c r="I327" i="24" s="1"/>
  <c r="J327" i="24" s="1"/>
  <c r="K63" i="24"/>
  <c r="K259" i="17"/>
  <c r="K76" i="17"/>
  <c r="K124" i="17"/>
  <c r="K263" i="17"/>
  <c r="K283" i="17"/>
  <c r="K104" i="17"/>
  <c r="K78" i="17"/>
  <c r="K98" i="17"/>
  <c r="K102" i="17"/>
  <c r="K118" i="17"/>
  <c r="K126" i="17"/>
  <c r="K130" i="17"/>
  <c r="K166" i="17"/>
  <c r="K128" i="17"/>
  <c r="K108" i="17"/>
  <c r="K172" i="17"/>
  <c r="K254" i="17"/>
  <c r="K258" i="17"/>
  <c r="K267" i="17"/>
  <c r="K271" i="17"/>
  <c r="K279" i="17"/>
  <c r="K303" i="17"/>
  <c r="K307" i="17"/>
  <c r="K315" i="17"/>
  <c r="K100" i="17"/>
  <c r="K171" i="17"/>
  <c r="K225" i="17"/>
  <c r="K233" i="17"/>
  <c r="K33" i="17"/>
  <c r="J310" i="17"/>
  <c r="E341" i="17" s="1"/>
  <c r="G341" i="17" s="1"/>
  <c r="H341" i="17" s="1"/>
  <c r="K80" i="17"/>
  <c r="K32" i="17"/>
  <c r="K247" i="17"/>
  <c r="J81" i="17"/>
  <c r="E329" i="17" s="1"/>
  <c r="G329" i="17" s="1"/>
  <c r="H329" i="17" s="1"/>
  <c r="J92" i="17"/>
  <c r="E330" i="17" s="1"/>
  <c r="G330" i="17" s="1"/>
  <c r="H330" i="17" s="1"/>
  <c r="J119" i="17"/>
  <c r="K129" i="17"/>
  <c r="K86" i="17"/>
  <c r="K90" i="17"/>
  <c r="K110" i="17"/>
  <c r="K270" i="17"/>
  <c r="K318" i="17"/>
  <c r="J161" i="17"/>
  <c r="E333" i="17" s="1"/>
  <c r="G333" i="17" s="1"/>
  <c r="H333" i="17" s="1"/>
  <c r="J185" i="17"/>
  <c r="E334" i="17" s="1"/>
  <c r="G334" i="17" s="1"/>
  <c r="H334" i="17" s="1"/>
  <c r="J199" i="17"/>
  <c r="E335" i="17" s="1"/>
  <c r="G335" i="17" s="1"/>
  <c r="H335" i="17" s="1"/>
  <c r="J321" i="17"/>
  <c r="E342" i="17" s="1"/>
  <c r="G342" i="17" s="1"/>
  <c r="H342" i="17" s="1"/>
  <c r="K39" i="17"/>
  <c r="K99" i="17"/>
  <c r="K123" i="17"/>
  <c r="K127" i="17"/>
  <c r="K131" i="17"/>
  <c r="K135" i="17"/>
  <c r="K147" i="17"/>
  <c r="K151" i="17"/>
  <c r="K159" i="17"/>
  <c r="K167" i="17"/>
  <c r="K175" i="17"/>
  <c r="K179" i="17"/>
  <c r="K195" i="17"/>
  <c r="K204" i="17"/>
  <c r="K208" i="17"/>
  <c r="K212" i="17"/>
  <c r="K216" i="17"/>
  <c r="K229" i="17"/>
  <c r="K241" i="17"/>
  <c r="K245" i="17"/>
  <c r="K134" i="17"/>
  <c r="K142" i="17"/>
  <c r="K146" i="17"/>
  <c r="K150" i="17"/>
  <c r="K170" i="17"/>
  <c r="K174" i="17"/>
  <c r="K178" i="17"/>
  <c r="K182" i="17"/>
  <c r="K194" i="17"/>
  <c r="K198" i="17"/>
  <c r="K207" i="17"/>
  <c r="K211" i="17"/>
  <c r="K215" i="17"/>
  <c r="K219" i="17"/>
  <c r="K228" i="17"/>
  <c r="K232" i="17"/>
  <c r="K236" i="17"/>
  <c r="K244" i="17"/>
  <c r="K248" i="17"/>
  <c r="K257" i="17"/>
  <c r="K262" i="17"/>
  <c r="K266" i="17"/>
  <c r="K274" i="17"/>
  <c r="K282" i="17"/>
  <c r="K286" i="17"/>
  <c r="K290" i="17"/>
  <c r="K302" i="17"/>
  <c r="K306" i="17"/>
  <c r="K53" i="17"/>
  <c r="J59" i="17"/>
  <c r="J47" i="17"/>
  <c r="E327" i="17" s="1"/>
  <c r="G327" i="17" s="1"/>
  <c r="J138" i="17"/>
  <c r="K105" i="17"/>
  <c r="K125" i="17"/>
  <c r="K132" i="17"/>
  <c r="K136" i="17"/>
  <c r="K144" i="17"/>
  <c r="K148" i="17"/>
  <c r="K152" i="17"/>
  <c r="K160" i="17"/>
  <c r="K168" i="17"/>
  <c r="K176" i="17"/>
  <c r="K180" i="17"/>
  <c r="K184" i="17"/>
  <c r="K192" i="17"/>
  <c r="K196" i="17"/>
  <c r="K205" i="17"/>
  <c r="K209" i="17"/>
  <c r="K213" i="17"/>
  <c r="K217" i="17"/>
  <c r="K226" i="17"/>
  <c r="K230" i="17"/>
  <c r="K234" i="17"/>
  <c r="K242" i="17"/>
  <c r="K246" i="17"/>
  <c r="J275" i="17"/>
  <c r="E339" i="17" s="1"/>
  <c r="G339" i="17" s="1"/>
  <c r="H339" i="17" s="1"/>
  <c r="K264" i="17"/>
  <c r="K268" i="17"/>
  <c r="K272" i="17"/>
  <c r="J294" i="17"/>
  <c r="E340" i="17" s="1"/>
  <c r="G340" i="17" s="1"/>
  <c r="H340" i="17" s="1"/>
  <c r="K284" i="17"/>
  <c r="K288" i="17"/>
  <c r="K292" i="17"/>
  <c r="K300" i="17"/>
  <c r="K304" i="17"/>
  <c r="K308" i="17"/>
  <c r="K316" i="17"/>
  <c r="K320" i="17"/>
  <c r="K41" i="17"/>
  <c r="K63" i="17"/>
  <c r="K73" i="17"/>
  <c r="K77" i="17"/>
  <c r="K87" i="17"/>
  <c r="K97" i="17"/>
  <c r="K109" i="17"/>
  <c r="K113" i="17"/>
  <c r="K51" i="17"/>
  <c r="K85" i="17"/>
  <c r="K38" i="17"/>
  <c r="K42" i="17"/>
  <c r="K44" i="17"/>
  <c r="K46" i="17"/>
  <c r="K52" i="17"/>
  <c r="K54" i="17"/>
  <c r="K58" i="17"/>
  <c r="K64" i="17"/>
  <c r="K66" i="17"/>
  <c r="K68" i="17"/>
  <c r="K74" i="17"/>
  <c r="K88" i="17"/>
  <c r="K96" i="17"/>
  <c r="K106" i="17"/>
  <c r="K112" i="17"/>
  <c r="K114" i="17"/>
  <c r="K116" i="17"/>
  <c r="K37" i="17"/>
  <c r="K43" i="17"/>
  <c r="K57" i="17"/>
  <c r="K67" i="17"/>
  <c r="K91" i="17"/>
  <c r="K111" i="17"/>
  <c r="K115" i="17"/>
  <c r="J237" i="17"/>
  <c r="E337" i="17" s="1"/>
  <c r="G337" i="17" s="1"/>
  <c r="H337" i="17" s="1"/>
  <c r="K298" i="17"/>
  <c r="K280" i="17"/>
  <c r="K35" i="17"/>
  <c r="K45" i="17"/>
  <c r="K55" i="17"/>
  <c r="K65" i="17"/>
  <c r="K75" i="17"/>
  <c r="K79" i="17"/>
  <c r="K89" i="17"/>
  <c r="K101" i="17"/>
  <c r="K107" i="17"/>
  <c r="K117" i="17"/>
  <c r="J153" i="17"/>
  <c r="E332" i="17" s="1"/>
  <c r="G332" i="17" s="1"/>
  <c r="H332" i="17" s="1"/>
  <c r="K158" i="17"/>
  <c r="K314" i="17"/>
  <c r="K190" i="17"/>
  <c r="K255" i="17"/>
  <c r="J220" i="17"/>
  <c r="E336" i="17" s="1"/>
  <c r="G336" i="17" s="1"/>
  <c r="H336" i="17" s="1"/>
  <c r="J69" i="17"/>
  <c r="K34" i="17"/>
  <c r="K36" i="17"/>
  <c r="K40" i="17"/>
  <c r="K56" i="17"/>
  <c r="K183" i="17"/>
  <c r="K206" i="17"/>
  <c r="J249" i="17"/>
  <c r="E338" i="17" s="1"/>
  <c r="G338" i="17" s="1"/>
  <c r="H338" i="17" s="1"/>
  <c r="K103" i="17"/>
  <c r="K200" i="27" l="1"/>
  <c r="I336" i="27" s="1"/>
  <c r="J336" i="27" s="1"/>
  <c r="K221" i="27"/>
  <c r="I337" i="27" s="1"/>
  <c r="J337" i="27" s="1"/>
  <c r="K250" i="29"/>
  <c r="I339" i="29" s="1"/>
  <c r="J339" i="29" s="1"/>
  <c r="K335" i="24"/>
  <c r="K339" i="24"/>
  <c r="K92" i="24"/>
  <c r="I330" i="24" s="1"/>
  <c r="J330" i="24" s="1"/>
  <c r="K310" i="24"/>
  <c r="I341" i="24" s="1"/>
  <c r="J341" i="24" s="1"/>
  <c r="K321" i="24"/>
  <c r="I342" i="24" s="1"/>
  <c r="J342" i="24" s="1"/>
  <c r="K294" i="24"/>
  <c r="I340" i="24" s="1"/>
  <c r="J340" i="24" s="1"/>
  <c r="K335" i="25"/>
  <c r="K81" i="25"/>
  <c r="I329" i="25" s="1"/>
  <c r="J329" i="25" s="1"/>
  <c r="K161" i="25"/>
  <c r="I333" i="25" s="1"/>
  <c r="J333" i="25" s="1"/>
  <c r="K310" i="25"/>
  <c r="I341" i="25" s="1"/>
  <c r="J341" i="25" s="1"/>
  <c r="K339" i="25"/>
  <c r="K294" i="25"/>
  <c r="I340" i="25" s="1"/>
  <c r="J340" i="25" s="1"/>
  <c r="E329" i="26"/>
  <c r="G329" i="26" s="1"/>
  <c r="H329" i="26" s="1"/>
  <c r="K328" i="26" s="1"/>
  <c r="N330" i="26" s="1"/>
  <c r="K250" i="26"/>
  <c r="I339" i="26" s="1"/>
  <c r="J339" i="26" s="1"/>
  <c r="K276" i="26"/>
  <c r="I340" i="26" s="1"/>
  <c r="J340" i="26" s="1"/>
  <c r="L340" i="26" s="1"/>
  <c r="K120" i="26"/>
  <c r="E332" i="26"/>
  <c r="G332" i="26" s="1"/>
  <c r="H332" i="26" s="1"/>
  <c r="K332" i="26" s="1"/>
  <c r="K139" i="26"/>
  <c r="I332" i="26" s="1"/>
  <c r="J332" i="26" s="1"/>
  <c r="L332" i="26" s="1"/>
  <c r="K295" i="26"/>
  <c r="I341" i="26" s="1"/>
  <c r="J341" i="26" s="1"/>
  <c r="K48" i="26"/>
  <c r="I328" i="26" s="1"/>
  <c r="J328" i="26" s="1"/>
  <c r="K120" i="27"/>
  <c r="K238" i="27"/>
  <c r="I338" i="27" s="1"/>
  <c r="J338" i="27" s="1"/>
  <c r="K48" i="27"/>
  <c r="I328" i="27" s="1"/>
  <c r="J328" i="27" s="1"/>
  <c r="E329" i="27"/>
  <c r="G329" i="27" s="1"/>
  <c r="H329" i="27" s="1"/>
  <c r="K328" i="27" s="1"/>
  <c r="K139" i="27"/>
  <c r="I332" i="27" s="1"/>
  <c r="J332" i="27" s="1"/>
  <c r="L332" i="27" s="1"/>
  <c r="I329" i="27"/>
  <c r="J329" i="27" s="1"/>
  <c r="K332" i="27"/>
  <c r="K295" i="29"/>
  <c r="I341" i="29" s="1"/>
  <c r="J341" i="29" s="1"/>
  <c r="L340" i="29" s="1"/>
  <c r="K322" i="29"/>
  <c r="I343" i="29" s="1"/>
  <c r="J343" i="29" s="1"/>
  <c r="E332" i="29"/>
  <c r="G332" i="29" s="1"/>
  <c r="H332" i="29" s="1"/>
  <c r="K332" i="29" s="1"/>
  <c r="K139" i="29"/>
  <c r="K60" i="29"/>
  <c r="I329" i="29" s="1"/>
  <c r="J329" i="29" s="1"/>
  <c r="K70" i="28"/>
  <c r="K60" i="28"/>
  <c r="I329" i="28" s="1"/>
  <c r="J329" i="28" s="1"/>
  <c r="L328" i="28" s="1"/>
  <c r="K93" i="28"/>
  <c r="I331" i="28" s="1"/>
  <c r="J331" i="28" s="1"/>
  <c r="K250" i="28"/>
  <c r="I339" i="28" s="1"/>
  <c r="J339" i="28" s="1"/>
  <c r="K276" i="28"/>
  <c r="I340" i="28" s="1"/>
  <c r="J340" i="28" s="1"/>
  <c r="L340" i="28" s="1"/>
  <c r="K92" i="25"/>
  <c r="I330" i="25" s="1"/>
  <c r="J330" i="25" s="1"/>
  <c r="K275" i="25"/>
  <c r="I339" i="25" s="1"/>
  <c r="J339" i="25" s="1"/>
  <c r="E331" i="25"/>
  <c r="G331" i="25" s="1"/>
  <c r="H331" i="25" s="1"/>
  <c r="K331" i="25" s="1"/>
  <c r="K237" i="25"/>
  <c r="I337" i="25" s="1"/>
  <c r="J337" i="25" s="1"/>
  <c r="K153" i="25"/>
  <c r="I332" i="25" s="1"/>
  <c r="J332" i="25" s="1"/>
  <c r="K220" i="25"/>
  <c r="I336" i="25" s="1"/>
  <c r="J336" i="25" s="1"/>
  <c r="E328" i="25"/>
  <c r="G328" i="25" s="1"/>
  <c r="H328" i="25" s="1"/>
  <c r="K327" i="25" s="1"/>
  <c r="N329" i="25" s="1"/>
  <c r="K185" i="25"/>
  <c r="I334" i="25" s="1"/>
  <c r="J334" i="25" s="1"/>
  <c r="K119" i="24"/>
  <c r="I331" i="24" s="1"/>
  <c r="J331" i="24" s="1"/>
  <c r="L331" i="24" s="1"/>
  <c r="K275" i="24"/>
  <c r="I339" i="24" s="1"/>
  <c r="J339" i="24" s="1"/>
  <c r="L339" i="24" s="1"/>
  <c r="K249" i="24"/>
  <c r="I338" i="24" s="1"/>
  <c r="J338" i="24" s="1"/>
  <c r="K161" i="24"/>
  <c r="I333" i="24" s="1"/>
  <c r="J333" i="24" s="1"/>
  <c r="K199" i="24"/>
  <c r="I335" i="24" s="1"/>
  <c r="J335" i="24" s="1"/>
  <c r="E328" i="24"/>
  <c r="G328" i="24" s="1"/>
  <c r="H328" i="24" s="1"/>
  <c r="K327" i="24" s="1"/>
  <c r="N329" i="24" s="1"/>
  <c r="K59" i="24"/>
  <c r="E331" i="24"/>
  <c r="G331" i="24" s="1"/>
  <c r="H331" i="24" s="1"/>
  <c r="K331" i="24" s="1"/>
  <c r="K69" i="24"/>
  <c r="K185" i="24"/>
  <c r="I334" i="24" s="1"/>
  <c r="J334" i="24" s="1"/>
  <c r="K335" i="17"/>
  <c r="K321" i="25"/>
  <c r="I342" i="25" s="1"/>
  <c r="J342" i="25" s="1"/>
  <c r="K69" i="25"/>
  <c r="K47" i="25"/>
  <c r="I327" i="25" s="1"/>
  <c r="J327" i="25" s="1"/>
  <c r="N330" i="28"/>
  <c r="N330" i="29"/>
  <c r="K221" i="28"/>
  <c r="I337" i="28" s="1"/>
  <c r="J337" i="28" s="1"/>
  <c r="K200" i="28"/>
  <c r="I336" i="28" s="1"/>
  <c r="J336" i="28" s="1"/>
  <c r="K186" i="28"/>
  <c r="I335" i="28" s="1"/>
  <c r="J335" i="28" s="1"/>
  <c r="K154" i="28"/>
  <c r="I333" i="28" s="1"/>
  <c r="J333" i="28" s="1"/>
  <c r="K120" i="28"/>
  <c r="K221" i="29"/>
  <c r="I337" i="29" s="1"/>
  <c r="J337" i="29" s="1"/>
  <c r="L336" i="29" s="1"/>
  <c r="K154" i="29"/>
  <c r="I333" i="29" s="1"/>
  <c r="J333" i="29" s="1"/>
  <c r="K70" i="29"/>
  <c r="K322" i="27"/>
  <c r="I343" i="27" s="1"/>
  <c r="J343" i="27" s="1"/>
  <c r="L340" i="27" s="1"/>
  <c r="K93" i="26"/>
  <c r="I331" i="26" s="1"/>
  <c r="J331" i="26" s="1"/>
  <c r="K249" i="25"/>
  <c r="I338" i="25" s="1"/>
  <c r="J338" i="25" s="1"/>
  <c r="K119" i="25"/>
  <c r="K59" i="25"/>
  <c r="K220" i="24"/>
  <c r="I336" i="24" s="1"/>
  <c r="J336" i="24" s="1"/>
  <c r="K120" i="29"/>
  <c r="K48" i="29"/>
  <c r="I328" i="29" s="1"/>
  <c r="J328" i="29" s="1"/>
  <c r="K139" i="28"/>
  <c r="K238" i="26"/>
  <c r="I338" i="26" s="1"/>
  <c r="J338" i="26" s="1"/>
  <c r="L336" i="26" s="1"/>
  <c r="K82" i="26"/>
  <c r="I330" i="26" s="1"/>
  <c r="J330" i="26" s="1"/>
  <c r="K199" i="25"/>
  <c r="I335" i="25" s="1"/>
  <c r="J335" i="25" s="1"/>
  <c r="K138" i="25"/>
  <c r="I331" i="25" s="1"/>
  <c r="J331" i="25" s="1"/>
  <c r="K237" i="24"/>
  <c r="I337" i="24" s="1"/>
  <c r="J337" i="24" s="1"/>
  <c r="K339" i="17"/>
  <c r="K310" i="17"/>
  <c r="I341" i="17" s="1"/>
  <c r="J341" i="17" s="1"/>
  <c r="K237" i="17"/>
  <c r="I337" i="17" s="1"/>
  <c r="J337" i="17" s="1"/>
  <c r="K294" i="17"/>
  <c r="I340" i="17" s="1"/>
  <c r="K138" i="17"/>
  <c r="K249" i="17"/>
  <c r="I338" i="17" s="1"/>
  <c r="J338" i="17" s="1"/>
  <c r="K153" i="17"/>
  <c r="I332" i="17" s="1"/>
  <c r="J332" i="17" s="1"/>
  <c r="E331" i="17"/>
  <c r="G331" i="17" s="1"/>
  <c r="H331" i="17" s="1"/>
  <c r="K331" i="17" s="1"/>
  <c r="K69" i="17"/>
  <c r="K161" i="17"/>
  <c r="I333" i="17" s="1"/>
  <c r="J333" i="17" s="1"/>
  <c r="H327" i="17"/>
  <c r="K327" i="17" s="1"/>
  <c r="K47" i="17"/>
  <c r="I327" i="17" s="1"/>
  <c r="K275" i="17"/>
  <c r="I339" i="17" s="1"/>
  <c r="J339" i="17" s="1"/>
  <c r="K199" i="17"/>
  <c r="I335" i="17" s="1"/>
  <c r="J335" i="17" s="1"/>
  <c r="E328" i="17"/>
  <c r="G328" i="17" s="1"/>
  <c r="H328" i="17" s="1"/>
  <c r="K81" i="17"/>
  <c r="I329" i="17" s="1"/>
  <c r="J329" i="17" s="1"/>
  <c r="K220" i="17"/>
  <c r="I336" i="17" s="1"/>
  <c r="J336" i="17" s="1"/>
  <c r="K185" i="17"/>
  <c r="I334" i="17" s="1"/>
  <c r="J334" i="17" s="1"/>
  <c r="K321" i="17"/>
  <c r="I342" i="17" s="1"/>
  <c r="J342" i="17" s="1"/>
  <c r="K92" i="17"/>
  <c r="I330" i="17" s="1"/>
  <c r="J330" i="17" s="1"/>
  <c r="K119" i="17"/>
  <c r="K59" i="17"/>
  <c r="L336" i="27" l="1"/>
  <c r="N334" i="27"/>
  <c r="N338" i="27" s="1"/>
  <c r="N342" i="27" s="1"/>
  <c r="L335" i="24"/>
  <c r="I328" i="24"/>
  <c r="J328" i="24" s="1"/>
  <c r="L327" i="24" s="1"/>
  <c r="I328" i="25"/>
  <c r="J328" i="25" s="1"/>
  <c r="L339" i="25"/>
  <c r="N334" i="26"/>
  <c r="N338" i="26" s="1"/>
  <c r="N342" i="26" s="1"/>
  <c r="L328" i="26"/>
  <c r="L328" i="27"/>
  <c r="L328" i="29"/>
  <c r="I332" i="29"/>
  <c r="J332" i="29" s="1"/>
  <c r="L332" i="29" s="1"/>
  <c r="I332" i="28"/>
  <c r="J332" i="28" s="1"/>
  <c r="L332" i="28" s="1"/>
  <c r="L336" i="28"/>
  <c r="L335" i="25"/>
  <c r="N333" i="24"/>
  <c r="N337" i="24" s="1"/>
  <c r="N341" i="24" s="1"/>
  <c r="L335" i="17"/>
  <c r="L327" i="25"/>
  <c r="L331" i="25"/>
  <c r="N333" i="25"/>
  <c r="N337" i="25" s="1"/>
  <c r="N341" i="25" s="1"/>
  <c r="J327" i="17"/>
  <c r="N329" i="17"/>
  <c r="I328" i="17"/>
  <c r="J328" i="17" s="1"/>
  <c r="I331" i="17"/>
  <c r="J331" i="17" s="1"/>
  <c r="J340" i="17"/>
  <c r="L339" i="17" s="1"/>
  <c r="N334" i="29" l="1"/>
  <c r="N338" i="29" s="1"/>
  <c r="N342" i="29" s="1"/>
  <c r="N334" i="28"/>
  <c r="N338" i="28" s="1"/>
  <c r="N342" i="28" s="1"/>
  <c r="L327" i="17"/>
  <c r="L331" i="17"/>
  <c r="N333" i="17"/>
  <c r="N337" i="17" s="1"/>
  <c r="N34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39" authorId="0" shapeId="0" xr:uid="{949B3467-ADCE-48E9-AFF1-0D37C5B5AD1A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39" authorId="0" shapeId="0" xr:uid="{348A4CD3-4360-40A1-9785-D3E7F0A3FF76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39" authorId="0" shapeId="0" xr:uid="{32041227-BA7C-4FAF-A4F7-F293455A8298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40" authorId="0" shapeId="0" xr:uid="{2AC402F0-95D5-494F-BF0F-7BB232F1F84D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40" authorId="0" shapeId="0" xr:uid="{0CFB2C20-5FD9-409D-9289-3AD6672BFBD7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40" authorId="0" shapeId="0" xr:uid="{B7893E4C-06B5-4C1D-9583-D827A748DD4A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Ngombo M. Amando</author>
  </authors>
  <commentList>
    <comment ref="F340" authorId="0" shapeId="0" xr:uid="{04F5A308-A3BD-4E1A-83E5-AEA13DCFD7F4}">
      <text>
        <r>
          <rPr>
            <b/>
            <sz val="9"/>
            <color indexed="81"/>
            <rFont val="Tahoma"/>
            <family val="2"/>
          </rPr>
          <t>Ngombo M. Amando:</t>
        </r>
        <r>
          <rPr>
            <sz val="9"/>
            <color indexed="81"/>
            <rFont val="Tahoma"/>
            <family val="2"/>
          </rPr>
          <t xml:space="preserve">
Max: 23 (P CG)
2º- VR (20)
3º Reit e Prez Ass (18.5)
4º Gest UO (18)
Média do top 5 =&gt; ~ 20
Mediana do top  =&gt; ~ 20
Max real =&gt; 22 
FG: 50% </t>
        </r>
      </text>
    </comment>
  </commentList>
</comments>
</file>

<file path=xl/sharedStrings.xml><?xml version="1.0" encoding="utf-8"?>
<sst xmlns="http://schemas.openxmlformats.org/spreadsheetml/2006/main" count="6822" uniqueCount="379">
  <si>
    <t>Livro de apoio ao ensino</t>
  </si>
  <si>
    <t>Reedição de livro de apoio ao ensino</t>
  </si>
  <si>
    <t>Texto pedagógico que aborde parte essencial do programa (teoria, problemas e/ou laboratorial) de uma Unidade Curricular (sebenta/manual)</t>
  </si>
  <si>
    <t>Artigo de natureza pedagógica publicado em revista indexada</t>
  </si>
  <si>
    <t>Artigo de natureza pedagógica publicado em revista não indexada</t>
  </si>
  <si>
    <t>Capítulo de livro de apoio ao ensino</t>
  </si>
  <si>
    <t>Aplicação informática, protótipo experimental, guia de laboratório ou manual prático de operação de equipamento, adoptados em Unidades Curriculares</t>
  </si>
  <si>
    <t>Reedição de texto pedagógico, sebenta ou manual</t>
  </si>
  <si>
    <t>Artigo de natureza pedagógica publicado em acta de conferência internacional</t>
  </si>
  <si>
    <t>Artigo de natureza pedagógica publicado em acta de conferência nacional</t>
  </si>
  <si>
    <t>Texto didáctico sobre parte do programa, fornecido aos alunos</t>
  </si>
  <si>
    <t>Material didáctico (esquemas, sínteses, modelos, ilustrações) disponibilizado na internet</t>
  </si>
  <si>
    <t>Comunicação de natureza pedagógica em evento internacional</t>
  </si>
  <si>
    <t>Comunicação de natureza pedagógica em evento nacional</t>
  </si>
  <si>
    <t>Outras publicações de natureza pedagógica</t>
  </si>
  <si>
    <t>Pontuação relativa à dimensão Ensino, Parâmetro Materiais Pedagógicos. Tipo de Conteúdo</t>
  </si>
  <si>
    <t>Pontuação relativa à dimensão Ensino, Parâmetro Orientação de Estudantes. Tipo de Orientação</t>
  </si>
  <si>
    <t>Status</t>
  </si>
  <si>
    <t>Orientação de tese de Doutoramento (concluída)</t>
  </si>
  <si>
    <t>Orientação de dissertação de Mestrado (concluída)</t>
  </si>
  <si>
    <t>Orientação de trabalho de fim de curso de Licenciatura (concluído)</t>
  </si>
  <si>
    <t>Orientação de tese de Doutoramento (em curso)</t>
  </si>
  <si>
    <t>Orientação de dissertação de Mestrado (em curso)</t>
  </si>
  <si>
    <t>Orientação de trabalho de fim de curso de Licenciatura (em curso)</t>
  </si>
  <si>
    <t>Orientação de estágio curricular de Licenciatura</t>
  </si>
  <si>
    <t>Orientação de outros trabalhos de natureza científico-pedagógica</t>
  </si>
  <si>
    <t>Pontuação relativa à dimensão Ensino, Parâmetro Orientação de Estudantes. Tipo de Responsabilidade</t>
  </si>
  <si>
    <t>Orientador de tese de doutoramento</t>
  </si>
  <si>
    <t>Co-Orientador de tese de doutoramento</t>
  </si>
  <si>
    <t>Orientador de dissertação de mestrado</t>
  </si>
  <si>
    <t>Co-Orientador de dissertação de mestrado</t>
  </si>
  <si>
    <t>Orientador de trabalho de fim de curso de licenciatura</t>
  </si>
  <si>
    <t>Co-Orientador de trabalho de fim de curso de licenciatura</t>
  </si>
  <si>
    <t>Pontuação relativa à dimensão Ensino, Parâmetro Leccionação de Unidades Curriculares. Tipo de Participação</t>
  </si>
  <si>
    <t>Regência de Unidades Curriculares</t>
  </si>
  <si>
    <t>Leccionação de Unidades Curriculares</t>
  </si>
  <si>
    <t>Introdução de inovações pedagógicas no ensino, devidamente descritas</t>
  </si>
  <si>
    <t>Realização de workshop sobre temática do programa da Unidade Curricular</t>
  </si>
  <si>
    <t>Realização de visita de estudo relacionada com a Unidade Curricular</t>
  </si>
  <si>
    <t>Membro de comissão nacional de exame de fim de curso (elaboração de provas)</t>
  </si>
  <si>
    <t>Membro de júri de prova de exame final de curso (correcção de provas)</t>
  </si>
  <si>
    <t>Resultado da(s) avaliação(ões) feita(s) pelos estudantes</t>
  </si>
  <si>
    <t>Pontuação relativa à dimensão Ensino, Parâmetro Infraestrutura de Apoio ao Ensino. Tipo de Infraestrutura</t>
  </si>
  <si>
    <t>Responsável por criação de laboratório de apoio ao ensino</t>
  </si>
  <si>
    <t>Responsável por reforço de laboratório de apoio ao ensino</t>
  </si>
  <si>
    <t>Participação na criação de laboratório de apoio ao ensino</t>
  </si>
  <si>
    <t>Participação no reforço de laboratório de apoio ao ensino</t>
  </si>
  <si>
    <t>Responsável por criação de plataforma electrónica de apoio ao ensino</t>
  </si>
  <si>
    <t>Participação por criação de plataforma electrónica de apoio ao ensino</t>
  </si>
  <si>
    <t>Disponibilização de base de dados electrónica de bibliografia de uma Unidade curricular</t>
  </si>
  <si>
    <t>Livro baseado em resultados de Investigação e Desenvolvimento (I&amp;D), como autor</t>
  </si>
  <si>
    <t>Livro baseado em resultados de I&amp;D, como co-autor</t>
  </si>
  <si>
    <t>Tese de Doutoramento concluída</t>
  </si>
  <si>
    <t>Capítulo de livro baseado em resultados de I&amp;D, como autor</t>
  </si>
  <si>
    <t>Edição de livro baseado em resultados de I&amp;D (editor ou organizador)</t>
  </si>
  <si>
    <t>Edição de “Edição Especial” em revista científica internacional indexada</t>
  </si>
  <si>
    <t>Capítulo de livro baseado em resultados de I&amp;D, como co-autor</t>
  </si>
  <si>
    <t>Edição de acta de conferência internacional com ISBN/ISSN (como organizador)</t>
  </si>
  <si>
    <t>Comunicação oral em evento científico internacional</t>
  </si>
  <si>
    <t>Apresentação de poster em evento científico internacional</t>
  </si>
  <si>
    <t>Comunicação oral em evento científico nacional</t>
  </si>
  <si>
    <t>Patente internacional</t>
  </si>
  <si>
    <t>Modelo internacional</t>
  </si>
  <si>
    <t>Desenho industrial internacional</t>
  </si>
  <si>
    <t>Desenho de protótipo</t>
  </si>
  <si>
    <t>Desenho industrial nacional</t>
  </si>
  <si>
    <t>Patente registada no país</t>
  </si>
  <si>
    <t>Registo de marcas</t>
  </si>
  <si>
    <r>
      <t>Software</t>
    </r>
    <r>
      <rPr>
        <sz val="11"/>
        <color rgb="FF000000"/>
        <rFont val="Times New Roman"/>
        <family val="1"/>
      </rPr>
      <t xml:space="preserve"> desenvolvido e registado, e em utilização no mercado</t>
    </r>
  </si>
  <si>
    <r>
      <t>Software</t>
    </r>
    <r>
      <rPr>
        <sz val="11"/>
        <color rgb="FF000000"/>
        <rFont val="Times New Roman"/>
        <family val="1"/>
      </rPr>
      <t xml:space="preserve"> desenvolvido e registado</t>
    </r>
  </si>
  <si>
    <t>Nova tecnologia desenvolvida e registada</t>
  </si>
  <si>
    <t>Direitos de autor registados</t>
  </si>
  <si>
    <t>Modelo nacional</t>
  </si>
  <si>
    <t>Novos processos e procedimentos desenvolvidos e registados</t>
  </si>
  <si>
    <t>Aplicação informática ou protótipo experimental para divulgação científica</t>
  </si>
  <si>
    <t>Responsável geral de projecto de I&amp;D internacional</t>
  </si>
  <si>
    <t>Responsável local de projecto de I&amp;D internacional</t>
  </si>
  <si>
    <t>Supervisão de trabalhos de pós-doutoramento</t>
  </si>
  <si>
    <t>Aprovação em prova de doutoramento em universidade estrangeira</t>
  </si>
  <si>
    <t>Responsável de projecto I&amp;D nacional</t>
  </si>
  <si>
    <t>Participante em projecto de I&amp;D internacional</t>
  </si>
  <si>
    <t>Aprovação em prova de doutoramento em universidade nacional</t>
  </si>
  <si>
    <t>Aprovação em prova pública de competência científica e aptidão pedagógica</t>
  </si>
  <si>
    <t>Participante em projecto de I&amp;D nacional</t>
  </si>
  <si>
    <t>Prémio de sociedade científica</t>
  </si>
  <si>
    <t>Actividade editorial em revista científica internacional indexada de tipo A</t>
  </si>
  <si>
    <t>Actividade editorial em revista científica internacional indexada de tipo B</t>
  </si>
  <si>
    <t>Membro de júri de doutoramento em instituição externa, como arguente</t>
  </si>
  <si>
    <t xml:space="preserve">Membro de júri de prova pública em instituição externa, como arguente - Professores </t>
  </si>
  <si>
    <t>Prémio recebido por mérito na avaliação de desempenho docente</t>
  </si>
  <si>
    <t>Membro de júri de mestrado em instituição externa, como arguente</t>
  </si>
  <si>
    <t>Actividade editorial em conferência internacional de tipo A</t>
  </si>
  <si>
    <t>Membro de júri de prova pública em instituição externa, como arguente - Assistentes</t>
  </si>
  <si>
    <t>Outros prémios decorrentes da actividade científica sujeitos a avaliação por júri</t>
  </si>
  <si>
    <t>Docência como professor visitante em universidade estrangeira</t>
  </si>
  <si>
    <t>Membro de júri de mestrado na instituição de pertença, como arguente</t>
  </si>
  <si>
    <t>Actividade editorial em revista científica não indexada</t>
  </si>
  <si>
    <t>Actividade editorial em conferência internacional de tipo B</t>
  </si>
  <si>
    <t>Participação em comissões científicas de eventos científicos internacionais</t>
  </si>
  <si>
    <t>Revisor, como árbitro, de artigos submetidos em revista científica</t>
  </si>
  <si>
    <t>Actividade editorial em revista científica nacional</t>
  </si>
  <si>
    <t>Membro de sociedades científicas de admissão selectiva e outras distinções similares</t>
  </si>
  <si>
    <t>Participação em comissões científicas de eventos científicos nacionais</t>
  </si>
  <si>
    <t>Actividades editoriais em outras publicações científicas</t>
  </si>
  <si>
    <t>Pontuação relativa à dimensão Extensão, parâmetro Produção Normativa e Curricular. Tipo de contribuição</t>
  </si>
  <si>
    <t>Participação na elaboração de projecto legislativo internacional</t>
  </si>
  <si>
    <t>Participação na elaboração de norma técnica internacional</t>
  </si>
  <si>
    <t>Participação na elaboração de projecto legislativo nacional</t>
  </si>
  <si>
    <t xml:space="preserve">Participação na elaboração de norma técnica nacional </t>
  </si>
  <si>
    <t>Participação na elaboração de projecto curricular de curso de graduação ou de pós-graduação</t>
  </si>
  <si>
    <t>Participação na elaboração de parte de um plano curricular de um curso de graduação ou de pós-graduação</t>
  </si>
  <si>
    <t>Emissão de parecer científico sobre projectos de diplomas legais ou projectos de tecnologia e inovação</t>
  </si>
  <si>
    <t>Participação na elaboração de documento normativo orientador, relevante para o ensino-aprendizagem (perfil, estágio, normas de qualidade, avaliação, extensão)</t>
  </si>
  <si>
    <t>Participação na elaboração de Estatuto ou Regulamento Interno de estruturas ou processos ligados ao ensino-aprendizagem</t>
  </si>
  <si>
    <t>Pontuação relativa à dimensão Extensão, Parâmetro Prestação de Serviço e Consultoria. Tipo de Acção</t>
  </si>
  <si>
    <t>Incubação e formação de empresa de base tecnológica</t>
  </si>
  <si>
    <t>Recebimento de pagamento (Royalties) de propriedade industrial (ex. venda de patentes)</t>
  </si>
  <si>
    <t>Direitos de Autor (ex. livros ou software)</t>
  </si>
  <si>
    <t xml:space="preserve">Responsável por unidade interna prestadora de serviços </t>
  </si>
  <si>
    <t>Responsável por consultoria técnico-científica a entidade externa</t>
  </si>
  <si>
    <t>Responsável por projecto de curso de formação contínua, de agregação pedagógica ou de extensão científica, cultural ou artística</t>
  </si>
  <si>
    <t xml:space="preserve">Responsável por formação profissional no âmbito de protocolos de cooperação </t>
  </si>
  <si>
    <t>Formador, no âmbito de protocolos de cooperação</t>
  </si>
  <si>
    <t>Ministração de um módulo de curso avançado de curta duração ou cursos no âmbito de jornadas científicas</t>
  </si>
  <si>
    <t>Participação em projecto, processo ou unidade de prestação de serviços</t>
  </si>
  <si>
    <t>Participação em consultoria técnico-científica, no âmbito de uma pareceria</t>
  </si>
  <si>
    <t>Participação em acções educativas na comunidade (alfabetização, capacitação)</t>
  </si>
  <si>
    <t>Ministração de módulos de cursos de capacitação docente ou científica noutras instituições, devidamente autorizado</t>
  </si>
  <si>
    <t>Membro de júri de elaboração e de correcção de exame de acesso ao ensino superior</t>
  </si>
  <si>
    <t>Responsável por divulgação científica nos meios de comunicação social</t>
  </si>
  <si>
    <t xml:space="preserve">Participante em formação profissional no âmbito de protocolos de cooperação </t>
  </si>
  <si>
    <t>Pontuação relativa à dimensão Extensão, Parâmetro Interacção com a Comunidade. Tipo de Realização</t>
  </si>
  <si>
    <t>Realização de projectos de cariz social e de desenvolvimento comunitário</t>
  </si>
  <si>
    <t>Responsável por estrutura de coordenação da actividade de extensão na Instituição de Ensino Superior</t>
  </si>
  <si>
    <t>Realização de acções de animação de rua (desporto, artes) com públicos diferenciados (crianças, jovens, mulheres, idosos, deficientes)</t>
  </si>
  <si>
    <t>Realização de actividades de divulgação da oferta formativa em escolas secundárias</t>
  </si>
  <si>
    <t>Organização de eventos culturais na instituição</t>
  </si>
  <si>
    <t>Realização de actividades de voluntariado na comunidade</t>
  </si>
  <si>
    <t>Realização de palestras educativas e ou de cursos de extensão universitária</t>
  </si>
  <si>
    <t>Organização de eventos culturais e/ou desportivos fora da instituição</t>
  </si>
  <si>
    <t>Participação em actividades de vária natureza (culturais, desportivas) organizadas por entidades da comunidade e fora da instituição</t>
  </si>
  <si>
    <t>Pontuação relativa à dimensão Extensão, Parâmetro Mobilização de Agentes e Recursos da Comunidade. Tipo de Acção. Tipo Infraestrutura</t>
  </si>
  <si>
    <t>Criação de condições para assinatura de protocolo de parceria com entidade externa, para efeitos de práticas e estágios</t>
  </si>
  <si>
    <t>Organização e acompanhamento de estagiários em contextos de trabalho</t>
  </si>
  <si>
    <t>Organização de acções de formação em colaboração com parceiros sociais</t>
  </si>
  <si>
    <t>Realização de visitas de estudo a contextos reais em colaboração com entidades externas</t>
  </si>
  <si>
    <t>Criação de mecanismos para utilização de infraestrutura e equipamentos sociais disponibilizados por entidades parceiras</t>
  </si>
  <si>
    <t>Preparação de condições para formalização de uma parceria entre a instituição de ensino superior e agentes externos</t>
  </si>
  <si>
    <t>Mobilização de entidades para a organização conjunta de certames académicos ou culturais (jornadas, feiras, exposições, excursões, etc.)</t>
  </si>
  <si>
    <t>Mobilização de órgãos de comunicação social para realização de programas de interesse científico</t>
  </si>
  <si>
    <t>IES</t>
  </si>
  <si>
    <t>Reitor</t>
  </si>
  <si>
    <t xml:space="preserve">Presidente do Conselho Geral </t>
  </si>
  <si>
    <t>Vice-Reitor</t>
  </si>
  <si>
    <t>Pró-Reitor</t>
  </si>
  <si>
    <t>Presidente do Senado</t>
  </si>
  <si>
    <t>Membro do Conselho Geral</t>
  </si>
  <si>
    <t>Membro do Senado</t>
  </si>
  <si>
    <t>Presidente da Assembleia</t>
  </si>
  <si>
    <t>Gestor</t>
  </si>
  <si>
    <t xml:space="preserve">Vice-Gestor </t>
  </si>
  <si>
    <t>Vice-Presidente da Assembleia</t>
  </si>
  <si>
    <t>Coordenador da Comissão de Avaliação de Docentes</t>
  </si>
  <si>
    <t xml:space="preserve">Membro da Comissão de Avaliação de Docentes </t>
  </si>
  <si>
    <t>Membro da Comissão Permanente do Conselho Científico</t>
  </si>
  <si>
    <t>Membro da Comissão Permanente do Conselho Pedagógico</t>
  </si>
  <si>
    <t>Membro da Assembleia</t>
  </si>
  <si>
    <t>Membro do Conselho de Direcção</t>
  </si>
  <si>
    <t>Membro do Conselho Científico</t>
  </si>
  <si>
    <t>Membro do Conselho Pedagógico</t>
  </si>
  <si>
    <t>Chefe de Departamento</t>
  </si>
  <si>
    <t>Chefe de Laboratório de Investigação</t>
  </si>
  <si>
    <t>Coordenador de Programa Doutoral</t>
  </si>
  <si>
    <t>Coordenador de Curso de Mestrado</t>
  </si>
  <si>
    <t>Coordenador Pedagógico</t>
  </si>
  <si>
    <t>Coordenador Científico</t>
  </si>
  <si>
    <t>Coordenador de Laboratório de Ensino</t>
  </si>
  <si>
    <t>Coordenador de Curso de Licenciatura</t>
  </si>
  <si>
    <t>Coordenador de Área Académica (Serviços Académicos)</t>
  </si>
  <si>
    <t>Coordenador de estrutura de gestão interna da qualidade</t>
  </si>
  <si>
    <t>Coordenador de Ano de curso de licenciatura</t>
  </si>
  <si>
    <t>Coordenador de Área Científica do Departamento</t>
  </si>
  <si>
    <t>Membro da Comissão de Curso</t>
  </si>
  <si>
    <t>Coordenador de estrutura de gestão da extensão universitária</t>
  </si>
  <si>
    <t>Pontuação relativa à dimensão Gestão, Parâmetro Cargos e Tarefas Temporárias. Cargos e Tarefas Temporárias desenvolvidos na IES</t>
  </si>
  <si>
    <t>Avaliador de programas de I&amp;D internacional</t>
  </si>
  <si>
    <t>Avaliador de programas de I&amp;D nacional</t>
  </si>
  <si>
    <t>Coordenador de programa de intercâmbio académico</t>
  </si>
  <si>
    <t>Coordenador de estágio curricular de licenciatura</t>
  </si>
  <si>
    <t>Membro de Comissão Científica de um curso</t>
  </si>
  <si>
    <t>Membro de júri de concurso de admissão de pessoal docente</t>
  </si>
  <si>
    <t>Membro de Comissão Ad-hoc na IES</t>
  </si>
  <si>
    <t>Participação em programa de avaliação da instituição</t>
  </si>
  <si>
    <t>Participação em programa de avaliação de desempenho docente</t>
  </si>
  <si>
    <t>Colaborador na gestão de áreas específicas (biblioteca, laboratório, centro de práticas, centro de atendimento, editora)</t>
  </si>
  <si>
    <t>Emissão de parecer técnico sobre projectos ou programas didácticos</t>
  </si>
  <si>
    <t>Pontuação relativa à dimensão Gestão, Parâmetro Cargos em Órgãos Externos e Comissões Ad-hoc. Cargos em Órgãos Externos</t>
  </si>
  <si>
    <t>Nomeação para Comissão Instaladora de entidade externa</t>
  </si>
  <si>
    <t>Destacamento temporário para organismo estatal ligado à ciência</t>
  </si>
  <si>
    <t>Membro de júri de evento científico ou cultural promovido por entidade externa ligada à ciência, à cultura ou ao desporto</t>
  </si>
  <si>
    <t>Membro de Comissão Ad-hoc para realização de uma tarefa em entidade externa</t>
  </si>
  <si>
    <t>Membro de Comissão Organizadora de algum evento externo</t>
  </si>
  <si>
    <t>Participação na elaboração de regulamento ao nível da IES/UO</t>
  </si>
  <si>
    <t>Responsável por estrutura de coordenação da actividade de extensão na UO</t>
  </si>
  <si>
    <t>Integração em associações sociais de vária natureza, em representação da instituição de ensino ou da UO</t>
  </si>
  <si>
    <t>UO</t>
  </si>
  <si>
    <t>Pontuação relativa à dimensão Gestão, Parâmetro Cargos ao Nível da UO/ Departamento. Cargo de gestão em órgão da UO</t>
  </si>
  <si>
    <t>Membro de Comissão Ad-hoc na UO</t>
  </si>
  <si>
    <t>Representante da UO/IES em órgão de gestão de entidade externa</t>
  </si>
  <si>
    <t>Outros cargos ou funções temporários exercidos na UO</t>
  </si>
  <si>
    <t xml:space="preserve">Pontuação relativa à dimensão Investigação, Parâmetro Produção Científica e Tecnológica. Tipo de Produção Científica ou Publicação </t>
  </si>
  <si>
    <t>Artigo resultante de Investigação publicado em revista científica internacional indexada de tipo A, como autor</t>
  </si>
  <si>
    <t>Artigo resultante de Investigação publicado em revista científica internacional indexada de tipo B, como autor</t>
  </si>
  <si>
    <t>Artigo resultante de Investigação publicado em acta de conferência internacional indexada de tipo A, como autor</t>
  </si>
  <si>
    <t>Artigo resultante de Investigação publicado em acta de conferência internacional indexada de tipo A, como co-autor</t>
  </si>
  <si>
    <t>Artigo resultante de Investigação publicado em acta de conferência internacional indexada de tipo B, como autor</t>
  </si>
  <si>
    <t>Artigo resultante de Investigação publicado em acta de conferência internacional indexada de tipo B, como co-autor</t>
  </si>
  <si>
    <t>Artigo resultante de Investigação publicado em revista científica internacional não indexada</t>
  </si>
  <si>
    <t>Artigo resultante de Investigação publicado em revista científica nacional</t>
  </si>
  <si>
    <t>Artigo resultante de Investigação publicado acta de conferência nacional</t>
  </si>
  <si>
    <t>Relatório final de projecto de Investigação</t>
  </si>
  <si>
    <t>Relatório de progresso de projecto de Investigação</t>
  </si>
  <si>
    <t xml:space="preserve">Pontuação relativa à dimensão Investigação, Parâmetro Produção Científica e Tecnológica. Tipo de Produção Tecnológica e/ou Actividade de Inovação </t>
  </si>
  <si>
    <t>Pontuação Relativa à Dimensão Investigação, Parâmetro Projectos de Investigação (I). Tipo de Participação</t>
  </si>
  <si>
    <t>Avaliador de projectos de Investigação nacional</t>
  </si>
  <si>
    <t>Pontuação Relativa à Dimensão Investigação, Parâmetro Infraestrutura de Apoio à Investigação (II). Tipo de Infraestrutura</t>
  </si>
  <si>
    <t>Responsável por criação de laboratório de apoio à Investigação</t>
  </si>
  <si>
    <t>Responsável por reforço de laboratório de apoio à Investigação</t>
  </si>
  <si>
    <t>Participante na criação de laboratório de apoio à Investigação</t>
  </si>
  <si>
    <t>Participante no reforço de laboratório de apoio à Investigação</t>
  </si>
  <si>
    <t>Pontuação relativa à dimensão Investigação, Parâmetro Reconhecimento pela comunidade científica. Tipo de reconhecimento</t>
  </si>
  <si>
    <t>Director de Centro de Investigação e Desenvolvimento</t>
  </si>
  <si>
    <t>Chefe de Centro de Investigação e Pós-Graduação</t>
  </si>
  <si>
    <t>Cotação de Referência</t>
  </si>
  <si>
    <t>Cotação do Cenário</t>
  </si>
  <si>
    <t>Evidências Apresentadas</t>
  </si>
  <si>
    <t>Nome Completo:</t>
  </si>
  <si>
    <t>Grau Académico:</t>
  </si>
  <si>
    <t>Tempo de Serviço do Subsistema de Ensino Superior (em anos):</t>
  </si>
  <si>
    <t>Vínculo laboral:</t>
  </si>
  <si>
    <t>Regime de trabalho:</t>
  </si>
  <si>
    <t>Professor Catedrático</t>
  </si>
  <si>
    <t>Professor Associado</t>
  </si>
  <si>
    <t>Professor Auxiliar</t>
  </si>
  <si>
    <t>Assistente</t>
  </si>
  <si>
    <t>Assistente Estagiário</t>
  </si>
  <si>
    <t>Monitor</t>
  </si>
  <si>
    <t>Leitor</t>
  </si>
  <si>
    <t>Integral</t>
  </si>
  <si>
    <t>Parcial</t>
  </si>
  <si>
    <t>Efectivo</t>
  </si>
  <si>
    <t>Colaborador</t>
  </si>
  <si>
    <t>Pontuação Obtida</t>
  </si>
  <si>
    <t>Legenda das notas das colunas</t>
  </si>
  <si>
    <t>UNIVERSIDADE RAINHA NJINGA A MBANDE</t>
  </si>
  <si>
    <t>Comentários (Velar pela concisão)</t>
  </si>
  <si>
    <t>Telefone(s):</t>
  </si>
  <si>
    <t>Núcleo(s) de Investigação:</t>
  </si>
  <si>
    <t>Ciclo de Avaliação 20___/ 20____</t>
  </si>
  <si>
    <t># de Evidências Requeridas</t>
  </si>
  <si>
    <t>Activo</t>
  </si>
  <si>
    <t>Desactivo</t>
  </si>
  <si>
    <t>SO</t>
  </si>
  <si>
    <t>a</t>
  </si>
  <si>
    <t>c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</si>
  <si>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</si>
  <si>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</si>
  <si>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</si>
  <si>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</si>
  <si>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</si>
  <si>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</si>
  <si>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</si>
  <si>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</si>
  <si>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</si>
  <si>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</si>
  <si>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</si>
  <si>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</si>
  <si>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</si>
  <si>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</si>
  <si>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</si>
  <si>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</si>
  <si>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</si>
  <si>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Apresentação de poster em evento científico nacional</t>
  </si>
  <si>
    <t>Patente registada no estrangeiro</t>
  </si>
  <si>
    <t>Avaliador de projectos de Investigação internacional</t>
  </si>
  <si>
    <t>Parâmetros</t>
  </si>
  <si>
    <t>Ensino</t>
  </si>
  <si>
    <t>Materiais Pedagógicos</t>
  </si>
  <si>
    <t>Orientação de Estudantes</t>
  </si>
  <si>
    <t>Lecionação de Unidades Curriculares</t>
  </si>
  <si>
    <t>Infraestruturas de Apoio ao Ensino</t>
  </si>
  <si>
    <t>Produção Científica e Tecnológica</t>
  </si>
  <si>
    <t>Projectos de Investigação Científica</t>
  </si>
  <si>
    <t>Infraestrutura de Apoio à Investigação Científica</t>
  </si>
  <si>
    <t>Reconhecimento pela Comunidade Científica</t>
  </si>
  <si>
    <t>Produção Normativa Curricular</t>
  </si>
  <si>
    <t>Prestação de Serviços e Consultoria</t>
  </si>
  <si>
    <t>Interacção com a Comunidade</t>
  </si>
  <si>
    <t>Mobilização de Agentes e Recursos da Comunidade</t>
  </si>
  <si>
    <t>Cargos em Órgãos da IES/UO</t>
  </si>
  <si>
    <t>Cargos ao nível da UO/Departamento</t>
  </si>
  <si>
    <t>Cargos e Tarefas Temporárias</t>
  </si>
  <si>
    <t>Cargos em Órgãos Externos/Comissões Ad-hoc</t>
  </si>
  <si>
    <t>Investigação</t>
  </si>
  <si>
    <t>Extensão</t>
  </si>
  <si>
    <t>Gestão</t>
  </si>
  <si>
    <t>Parâmetros de Avaliação</t>
  </si>
  <si>
    <t>Dimensões de Avaliação</t>
  </si>
  <si>
    <t>Pontuações Obtidas por Parâmetro</t>
  </si>
  <si>
    <t>Totais</t>
  </si>
  <si>
    <t>Pontuações Obtidas Ponderadas</t>
  </si>
  <si>
    <t>Ponderações dos Params. nas Dimensões</t>
  </si>
  <si>
    <t>Pontuação relativa à dimensão Gestão, Parâmetro Cargos em Órgãos da IES/UO. Cargo de gestão em órgão da IES/UO</t>
  </si>
  <si>
    <t>t</t>
  </si>
  <si>
    <t>UNIDADE ORGÂNICA</t>
  </si>
  <si>
    <t>Referência IRE [2]</t>
  </si>
  <si>
    <t>Referência IRE</t>
  </si>
  <si>
    <t># de Evidências Requeridas [3]</t>
  </si>
  <si>
    <t>Evidências Apresentadas [4]</t>
  </si>
  <si>
    <t>[4] Não deve ser superior ao # de Evidências Requeridas. Caso assim for, o avaliador deverá descartar aleatoriamente as evidências em excesso.</t>
  </si>
  <si>
    <t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t>
  </si>
  <si>
    <t xml:space="preserve">[3] Trata-se de uma variável em resposta aos princípios da relevância e da coerência, definidos no Regulamento de Avaliação. </t>
  </si>
  <si>
    <t>Excelente</t>
  </si>
  <si>
    <t>Muito Bom</t>
  </si>
  <si>
    <t>Bom</t>
  </si>
  <si>
    <t>Suficiente</t>
  </si>
  <si>
    <t>Insuficiente</t>
  </si>
  <si>
    <t>Inadequado</t>
  </si>
  <si>
    <t>VMAQE [5]</t>
  </si>
  <si>
    <t>VMAQE</t>
  </si>
  <si>
    <t>VMAQE Conversor</t>
  </si>
  <si>
    <t>Pesos Fixo Intra-Parâmetro</t>
  </si>
  <si>
    <t>Realização de consultas gratuitas à comunidade (saúde, Direito, economia, contabilidade, marketing)</t>
  </si>
  <si>
    <t>Doutor</t>
  </si>
  <si>
    <t>Mestre</t>
  </si>
  <si>
    <t>Licenciado</t>
  </si>
  <si>
    <r>
      <t xml:space="preserve">Pontuação Obtida Normalizada </t>
    </r>
    <r>
      <rPr>
        <sz val="16"/>
        <color theme="0"/>
        <rFont val="Times New Roman"/>
        <family val="1"/>
      </rPr>
      <t>(0 à 100% do tecto)</t>
    </r>
  </si>
  <si>
    <t>Tecto de Pontuação da Categoria</t>
  </si>
  <si>
    <t>[5]  VMAQE (Valor Médio Atribuído à Qualidade das Evidências). Escolher uma das opções da lista (de Inadequado à Excelente).</t>
  </si>
  <si>
    <t>INSTITUTO POLITÉCNICO</t>
  </si>
  <si>
    <t>Ref. ID</t>
  </si>
  <si>
    <t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t>
  </si>
  <si>
    <t>IDs</t>
  </si>
  <si>
    <t>Status do ID [1]</t>
  </si>
  <si>
    <t>Email institucional:</t>
  </si>
  <si>
    <t>IDENTIFICAÇÃO DO AVALIADO</t>
  </si>
  <si>
    <t>Tempo de Serviço (no SES/SNCTI, em anos):</t>
  </si>
  <si>
    <t>FACULDADE DE DIREITO</t>
  </si>
  <si>
    <t>FACULDADE DE ECONOMIA</t>
  </si>
  <si>
    <t>Categoria:</t>
  </si>
  <si>
    <t>Docente</t>
  </si>
  <si>
    <t>Investigador</t>
  </si>
  <si>
    <t>Carreira</t>
  </si>
  <si>
    <t>Classificação Final (CF) Absoluta</t>
  </si>
  <si>
    <t>Pontuações Máximas Fixadas</t>
  </si>
  <si>
    <t>Pontuações Máximas Fixadas Ponderadas</t>
  </si>
  <si>
    <t>Pontuações Obtidas nas dimensões</t>
  </si>
  <si>
    <t>Pontuações Máximas Esperadas</t>
  </si>
  <si>
    <t>Pontuações máxima esperadas nas dimensões</t>
  </si>
  <si>
    <t>Poderações das Dimensões na CF</t>
  </si>
  <si>
    <t>Balanço da Avaliação de Desempenho do</t>
  </si>
  <si>
    <t>Factor de Fixação</t>
  </si>
  <si>
    <t>DEI:</t>
  </si>
  <si>
    <t>FICHA DE (AUTO)AVALIAÇÃO DE DESEMPENHO DOCENTE</t>
  </si>
  <si>
    <t>Por uma Universidade Moderna e Reputada!</t>
  </si>
  <si>
    <t>CALCULADORA DE AVALIAÇÃO DE DESEMPENHO DO DOCENTE</t>
  </si>
  <si>
    <t>1.º CICLO. Incidência: Janeiro de 2020 a Dezembro de 2024</t>
  </si>
  <si>
    <t>link das Evidências e eventuais observações para o avaliador (Velar pela concisão)</t>
  </si>
  <si>
    <r>
      <rPr>
        <b/>
        <sz val="16"/>
        <color theme="1"/>
        <rFont val="Times New Roman"/>
        <family val="1"/>
      </rPr>
      <t>Instruções</t>
    </r>
    <r>
      <rPr>
        <sz val="16"/>
        <color theme="1"/>
        <rFont val="Times New Roman"/>
        <family val="1"/>
      </rPr>
      <t xml:space="preserve">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t>
    </r>
  </si>
  <si>
    <t>Assuntos Científicos e Pós-graduação</t>
  </si>
  <si>
    <t>Notas pessoais sobre o processo</t>
  </si>
  <si>
    <t>Ajude a preservar o ambiente: 1. °) imprimindo somente e somente caso for necessário, 2. °) privilegiando o modo frente e verso!</t>
  </si>
  <si>
    <t>IDs activos</t>
  </si>
  <si>
    <t xml:space="preserve">IDs
Activos </t>
  </si>
  <si>
    <t>Clique em uma das seguintes opções para acessar à ficha da sua categoria:</t>
  </si>
  <si>
    <r>
      <rPr>
        <b/>
        <i/>
        <sz val="11"/>
        <color theme="1"/>
        <rFont val="Times New Roman"/>
        <family val="1"/>
      </rPr>
      <t>Nota</t>
    </r>
    <r>
      <rPr>
        <i/>
        <sz val="11"/>
        <color theme="1"/>
        <rFont val="Times New Roman"/>
        <family val="1"/>
      </rPr>
      <t>: Para efeitos de quantificação e contabilização oficial, utilizar a ferramenta em linha de automatização aprovada pelo Senado Universitário (cf. QR e Link abaixo). As fichas de auto-avaliação de que constam da presente calculadora servem somente de suporte à PREPARAÇÃO PESSOAL E SIMULAÇÃO do ciclo de avaliação. Os cenários, critérios e pesos ponderados dos diferentes parâmetros nas fichas estão alinhados com a Deliberação para o efeito pelo Senado Universitário. Para mais informações, consultar sempre o Regulamento de Avaliação de Desempenho Docente da URNM homologado, disponível em https://uninjingambande.ed.ao/documentos-legais/</t>
    </r>
  </si>
  <si>
    <t>aval.uninjingambande.ed.ao</t>
  </si>
  <si>
    <t>v1.1</t>
  </si>
  <si>
    <t>v1.1. 040325. URNM/DICIEP/ngombo@ieee.org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</si>
</sst>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Arial Nova Light"/>
      <family val="2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sz val="12"/>
      <color rgb="FF071C45"/>
      <name val="Times New Roman"/>
      <family val="1"/>
    </font>
    <font>
      <b/>
      <sz val="10"/>
      <color rgb="FF071C45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Bell MT"/>
      <family val="1"/>
    </font>
    <font>
      <sz val="10"/>
      <color theme="1"/>
      <name val="Times New Roman"/>
      <family val="1"/>
    </font>
    <font>
      <i/>
      <sz val="10"/>
      <color rgb="FF071C45"/>
      <name val="Times New Roman"/>
      <family val="1"/>
    </font>
    <font>
      <u/>
      <sz val="11"/>
      <color theme="10"/>
      <name val="Calibri"/>
      <family val="2"/>
      <scheme val="minor"/>
    </font>
    <font>
      <b/>
      <sz val="18"/>
      <color rgb="FF071C45"/>
      <name val="Times New Roman"/>
      <family val="1"/>
    </font>
    <font>
      <b/>
      <sz val="20"/>
      <color rgb="FF071C45"/>
      <name val="Times New Roman"/>
      <family val="1"/>
    </font>
    <font>
      <b/>
      <sz val="16"/>
      <color theme="0"/>
      <name val="Times New Roman"/>
      <family val="1"/>
    </font>
    <font>
      <sz val="16"/>
      <color theme="0"/>
      <name val="Times New Roman"/>
      <family val="1"/>
    </font>
    <font>
      <i/>
      <sz val="16"/>
      <color rgb="FF071C45"/>
      <name val="Times New Roman"/>
      <family val="1"/>
    </font>
    <font>
      <i/>
      <sz val="9"/>
      <color theme="1"/>
      <name val="Calibri"/>
      <family val="2"/>
      <scheme val="minor"/>
    </font>
    <font>
      <b/>
      <sz val="10"/>
      <color rgb="FF071C45"/>
      <name val="Goudy Old Style"/>
      <family val="1"/>
    </font>
    <font>
      <b/>
      <sz val="11"/>
      <color rgb="FF071C45"/>
      <name val="Times New Roman"/>
      <family val="1"/>
    </font>
    <font>
      <i/>
      <sz val="11"/>
      <color theme="0" tint="-0.499984740745262"/>
      <name val="Calibri"/>
      <family val="2"/>
      <scheme val="minor"/>
    </font>
    <font>
      <i/>
      <sz val="9"/>
      <color theme="0" tint="-0.49998474074526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0"/>
      <name val="Times New Roman"/>
      <family val="1"/>
    </font>
    <font>
      <b/>
      <sz val="28"/>
      <color theme="0"/>
      <name val="Times New Roman"/>
      <family val="1"/>
    </font>
    <font>
      <b/>
      <sz val="20"/>
      <name val="Times New Roman"/>
      <family val="1"/>
    </font>
    <font>
      <b/>
      <sz val="36"/>
      <color rgb="FF071C45"/>
      <name val="Times New Roman"/>
      <family val="1"/>
    </font>
    <font>
      <b/>
      <sz val="28"/>
      <color rgb="FF071C45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sz val="18"/>
      <name val="Times New Roman"/>
      <family val="1"/>
    </font>
    <font>
      <i/>
      <sz val="20"/>
      <color theme="0"/>
      <name val="Times New Roman"/>
      <family val="1"/>
    </font>
    <font>
      <b/>
      <sz val="22"/>
      <color rgb="FFF2CA1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71C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CA1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6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2" fillId="0" borderId="0" xfId="0" applyFont="1"/>
    <xf numFmtId="0" fontId="10" fillId="0" borderId="1" xfId="0" applyFont="1" applyBorder="1" applyAlignment="1">
      <alignment horizontal="justify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/>
    </xf>
    <xf numFmtId="0" fontId="18" fillId="0" borderId="0" xfId="0" applyFont="1"/>
    <xf numFmtId="14" fontId="0" fillId="0" borderId="0" xfId="0" applyNumberFormat="1"/>
    <xf numFmtId="0" fontId="15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5" fillId="0" borderId="0" xfId="2"/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left" vertical="center" wrapText="1" indent="1"/>
    </xf>
    <xf numFmtId="9" fontId="6" fillId="0" borderId="13" xfId="1" applyFont="1" applyBorder="1" applyAlignment="1">
      <alignment horizontal="left" vertical="center" wrapText="1" indent="1"/>
    </xf>
    <xf numFmtId="9" fontId="6" fillId="0" borderId="14" xfId="1" applyFont="1" applyBorder="1" applyAlignment="1">
      <alignment horizontal="left" vertical="center" wrapText="1" indent="1"/>
    </xf>
    <xf numFmtId="2" fontId="6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wrapText="1"/>
      <protection locked="0"/>
    </xf>
    <xf numFmtId="0" fontId="0" fillId="3" borderId="0" xfId="0" applyFill="1"/>
    <xf numFmtId="0" fontId="6" fillId="0" borderId="1" xfId="0" applyFont="1" applyBorder="1" applyAlignment="1" applyProtection="1">
      <alignment horizontal="center" vertical="center" wrapText="1"/>
      <protection locked="0"/>
    </xf>
    <xf numFmtId="9" fontId="6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justify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Protection="1">
      <protection hidden="1"/>
    </xf>
    <xf numFmtId="9" fontId="6" fillId="0" borderId="1" xfId="1" applyFont="1" applyFill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9" fontId="6" fillId="0" borderId="1" xfId="1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right"/>
    </xf>
    <xf numFmtId="0" fontId="2" fillId="6" borderId="9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justify" vertical="center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17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9" fontId="6" fillId="0" borderId="12" xfId="1" applyFont="1" applyBorder="1" applyAlignment="1" applyProtection="1">
      <alignment horizontal="left" vertical="center" wrapText="1"/>
    </xf>
    <xf numFmtId="2" fontId="6" fillId="0" borderId="12" xfId="0" applyNumberFormat="1" applyFont="1" applyBorder="1" applyAlignment="1">
      <alignment horizontal="left" vertical="center" wrapText="1"/>
    </xf>
    <xf numFmtId="9" fontId="14" fillId="0" borderId="12" xfId="1" applyFont="1" applyBorder="1" applyAlignment="1" applyProtection="1">
      <alignment horizontal="left" vertical="center" wrapText="1"/>
    </xf>
    <xf numFmtId="2" fontId="6" fillId="3" borderId="0" xfId="1" applyNumberFormat="1" applyFont="1" applyFill="1" applyBorder="1" applyAlignment="1" applyProtection="1">
      <alignment horizontal="left" vertical="center" wrapText="1"/>
    </xf>
    <xf numFmtId="9" fontId="6" fillId="0" borderId="13" xfId="1" applyFont="1" applyBorder="1" applyAlignment="1" applyProtection="1">
      <alignment horizontal="left" vertical="center" wrapText="1"/>
    </xf>
    <xf numFmtId="2" fontId="6" fillId="0" borderId="13" xfId="0" applyNumberFormat="1" applyFont="1" applyBorder="1" applyAlignment="1">
      <alignment horizontal="left" vertical="center" wrapText="1"/>
    </xf>
    <xf numFmtId="9" fontId="14" fillId="0" borderId="13" xfId="1" applyFont="1" applyBorder="1" applyAlignment="1" applyProtection="1">
      <alignment horizontal="left" vertical="center" wrapText="1"/>
    </xf>
    <xf numFmtId="0" fontId="29" fillId="3" borderId="1" xfId="0" applyFont="1" applyFill="1" applyBorder="1" applyAlignment="1">
      <alignment horizontal="center" vertical="center"/>
    </xf>
    <xf numFmtId="9" fontId="6" fillId="0" borderId="14" xfId="1" applyFont="1" applyBorder="1" applyAlignment="1" applyProtection="1">
      <alignment horizontal="left" vertical="center" wrapText="1"/>
    </xf>
    <xf numFmtId="2" fontId="6" fillId="0" borderId="14" xfId="0" applyNumberFormat="1" applyFont="1" applyBorder="1" applyAlignment="1">
      <alignment horizontal="left" vertical="center" wrapText="1"/>
    </xf>
    <xf numFmtId="9" fontId="14" fillId="0" borderId="14" xfId="1" applyFont="1" applyBorder="1" applyAlignment="1" applyProtection="1">
      <alignment horizontal="left" vertical="center" wrapText="1"/>
    </xf>
    <xf numFmtId="0" fontId="2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9" fontId="6" fillId="0" borderId="0" xfId="1" applyFont="1" applyBorder="1" applyAlignment="1" applyProtection="1">
      <alignment horizontal="left" vertical="center" wrapText="1" indent="1"/>
    </xf>
    <xf numFmtId="2" fontId="6" fillId="0" borderId="0" xfId="0" applyNumberFormat="1" applyFont="1" applyAlignment="1">
      <alignment horizontal="left" vertical="center" wrapText="1"/>
    </xf>
    <xf numFmtId="9" fontId="14" fillId="0" borderId="0" xfId="1" applyFont="1" applyBorder="1" applyAlignment="1" applyProtection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9" fontId="6" fillId="0" borderId="0" xfId="1" applyFont="1" applyBorder="1" applyAlignment="1" applyProtection="1">
      <alignment horizontal="left" vertical="center" wrapText="1"/>
    </xf>
    <xf numFmtId="0" fontId="31" fillId="0" borderId="0" xfId="0" applyFont="1"/>
    <xf numFmtId="0" fontId="47" fillId="3" borderId="0" xfId="0" applyFont="1" applyFill="1" applyAlignment="1">
      <alignment horizontal="left" vertical="center"/>
    </xf>
    <xf numFmtId="0" fontId="35" fillId="0" borderId="0" xfId="0" applyFont="1"/>
    <xf numFmtId="0" fontId="49" fillId="0" borderId="0" xfId="0" applyFont="1"/>
    <xf numFmtId="0" fontId="25" fillId="0" borderId="0" xfId="2" applyProtection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49" fillId="0" borderId="0" xfId="0" applyFont="1" applyAlignment="1">
      <alignment horizontal="right"/>
    </xf>
    <xf numFmtId="0" fontId="52" fillId="0" borderId="0" xfId="0" applyFont="1" applyAlignment="1">
      <alignment wrapText="1"/>
    </xf>
    <xf numFmtId="0" fontId="52" fillId="0" borderId="0" xfId="0" applyFont="1" applyAlignment="1">
      <alignment horizontal="left" wrapText="1"/>
    </xf>
    <xf numFmtId="0" fontId="5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9" fillId="7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43" fillId="0" borderId="15" xfId="0" applyFont="1" applyBorder="1" applyAlignment="1" applyProtection="1">
      <alignment horizontal="left" wrapText="1"/>
      <protection locked="0"/>
    </xf>
    <xf numFmtId="0" fontId="43" fillId="0" borderId="4" xfId="0" applyFont="1" applyBorder="1" applyAlignment="1" applyProtection="1">
      <alignment horizontal="left" wrapText="1"/>
      <protection locked="0"/>
    </xf>
    <xf numFmtId="0" fontId="43" fillId="0" borderId="3" xfId="0" applyFont="1" applyBorder="1" applyAlignment="1" applyProtection="1">
      <alignment horizontal="left" wrapText="1"/>
      <protection locked="0"/>
    </xf>
    <xf numFmtId="0" fontId="43" fillId="0" borderId="17" xfId="0" applyFont="1" applyBorder="1" applyAlignment="1" applyProtection="1">
      <alignment horizontal="left" wrapText="1"/>
      <protection locked="0"/>
    </xf>
    <xf numFmtId="0" fontId="43" fillId="0" borderId="2" xfId="0" applyFont="1" applyBorder="1" applyAlignment="1" applyProtection="1">
      <alignment horizontal="left" wrapText="1"/>
      <protection locked="0"/>
    </xf>
    <xf numFmtId="0" fontId="43" fillId="0" borderId="18" xfId="0" applyFont="1" applyBorder="1" applyAlignment="1" applyProtection="1">
      <alignment horizontal="left" wrapText="1"/>
      <protection locked="0"/>
    </xf>
    <xf numFmtId="2" fontId="46" fillId="0" borderId="4" xfId="0" applyNumberFormat="1" applyFont="1" applyBorder="1" applyAlignment="1">
      <alignment horizontal="center" vertical="center"/>
    </xf>
    <xf numFmtId="2" fontId="46" fillId="0" borderId="0" xfId="0" applyNumberFormat="1" applyFont="1" applyAlignment="1">
      <alignment horizontal="center" vertical="center"/>
    </xf>
    <xf numFmtId="2" fontId="46" fillId="0" borderId="2" xfId="0" applyNumberFormat="1" applyFont="1" applyBorder="1" applyAlignment="1">
      <alignment horizontal="center" vertical="center"/>
    </xf>
    <xf numFmtId="2" fontId="40" fillId="0" borderId="4" xfId="0" applyNumberFormat="1" applyFont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40" fillId="0" borderId="2" xfId="0" applyNumberFormat="1" applyFont="1" applyBorder="1" applyAlignment="1">
      <alignment horizontal="center" vertical="center"/>
    </xf>
    <xf numFmtId="10" fontId="41" fillId="0" borderId="4" xfId="1" applyNumberFormat="1" applyFont="1" applyBorder="1" applyAlignment="1" applyProtection="1">
      <alignment horizontal="center" vertical="center"/>
    </xf>
    <xf numFmtId="10" fontId="41" fillId="0" borderId="0" xfId="1" applyNumberFormat="1" applyFont="1" applyBorder="1" applyAlignment="1" applyProtection="1">
      <alignment horizontal="center" vertical="center"/>
    </xf>
    <xf numFmtId="10" fontId="41" fillId="0" borderId="2" xfId="1" applyNumberFormat="1" applyFont="1" applyBorder="1" applyAlignment="1" applyProtection="1">
      <alignment horizontal="center" vertical="center"/>
    </xf>
    <xf numFmtId="2" fontId="45" fillId="0" borderId="16" xfId="0" applyNumberFormat="1" applyFont="1" applyBorder="1" applyAlignment="1">
      <alignment horizontal="center" vertical="center"/>
    </xf>
    <xf numFmtId="2" fontId="44" fillId="0" borderId="16" xfId="0" applyNumberFormat="1" applyFont="1" applyBorder="1" applyAlignment="1">
      <alignment horizontal="center" vertical="center"/>
    </xf>
    <xf numFmtId="49" fontId="39" fillId="3" borderId="11" xfId="0" applyNumberFormat="1" applyFont="1" applyFill="1" applyBorder="1" applyAlignment="1">
      <alignment horizontal="right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 applyProtection="1">
      <alignment horizontal="center" vertical="center" wrapText="1"/>
      <protection locked="0"/>
    </xf>
    <xf numFmtId="2" fontId="6" fillId="0" borderId="7" xfId="0" applyNumberFormat="1" applyFont="1" applyBorder="1" applyAlignment="1" applyProtection="1">
      <alignment horizontal="center" vertical="center" wrapText="1"/>
      <protection locked="0"/>
    </xf>
    <xf numFmtId="2" fontId="6" fillId="0" borderId="8" xfId="0" applyNumberFormat="1" applyFont="1" applyBorder="1" applyAlignment="1" applyProtection="1">
      <alignment horizontal="center" vertical="center" wrapText="1"/>
      <protection locked="0"/>
    </xf>
    <xf numFmtId="9" fontId="7" fillId="0" borderId="10" xfId="1" applyFont="1" applyBorder="1" applyAlignment="1" applyProtection="1">
      <alignment horizontal="center" vertical="center" wrapText="1"/>
    </xf>
    <xf numFmtId="9" fontId="7" fillId="0" borderId="0" xfId="1" applyFont="1" applyBorder="1" applyAlignment="1" applyProtection="1">
      <alignment horizontal="center" vertical="center" wrapText="1"/>
    </xf>
    <xf numFmtId="9" fontId="7" fillId="0" borderId="11" xfId="1" applyFont="1" applyBorder="1" applyAlignment="1" applyProtection="1">
      <alignment horizontal="center" vertical="center" wrapText="1"/>
    </xf>
    <xf numFmtId="0" fontId="42" fillId="5" borderId="3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9" fontId="6" fillId="0" borderId="10" xfId="1" applyFont="1" applyBorder="1" applyAlignment="1" applyProtection="1">
      <alignment horizontal="center" vertical="center" wrapText="1"/>
    </xf>
    <xf numFmtId="9" fontId="6" fillId="0" borderId="0" xfId="1" applyFont="1" applyBorder="1" applyAlignment="1" applyProtection="1">
      <alignment horizontal="center" vertical="center" wrapText="1"/>
    </xf>
    <xf numFmtId="9" fontId="6" fillId="0" borderId="11" xfId="1" applyFont="1" applyBorder="1" applyAlignment="1" applyProtection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30" fillId="0" borderId="0" xfId="0" applyFont="1" applyAlignment="1" applyProtection="1">
      <alignment horizontal="center"/>
      <protection locked="0"/>
    </xf>
    <xf numFmtId="0" fontId="27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9" fillId="3" borderId="0" xfId="0" applyFont="1" applyFill="1" applyAlignment="1">
      <alignment horizontal="left"/>
    </xf>
    <xf numFmtId="0" fontId="2" fillId="0" borderId="0" xfId="0" applyFont="1" applyAlignment="1">
      <alignment horizontal="left" vertical="top" wrapText="1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right"/>
    </xf>
    <xf numFmtId="0" fontId="3" fillId="6" borderId="9" xfId="0" applyFont="1" applyFill="1" applyBorder="1"/>
    <xf numFmtId="0" fontId="3" fillId="6" borderId="0" xfId="0" applyFont="1" applyFill="1" applyAlignment="1">
      <alignment horizontal="right"/>
    </xf>
    <xf numFmtId="0" fontId="19" fillId="6" borderId="0" xfId="0" applyFont="1" applyFill="1"/>
    <xf numFmtId="0" fontId="2" fillId="6" borderId="0" xfId="0" applyFont="1" applyFill="1" applyAlignment="1">
      <alignment horizontal="right" vertical="center"/>
    </xf>
    <xf numFmtId="0" fontId="3" fillId="6" borderId="9" xfId="0" applyFont="1" applyFill="1" applyBorder="1" applyAlignment="1">
      <alignment vertical="center"/>
    </xf>
    <xf numFmtId="0" fontId="3" fillId="6" borderId="0" xfId="0" applyFont="1" applyFill="1" applyAlignment="1">
      <alignment horizontal="right" vertical="center"/>
    </xf>
    <xf numFmtId="0" fontId="19" fillId="6" borderId="0" xfId="0" applyFont="1" applyFill="1" applyAlignment="1">
      <alignment vertical="center"/>
    </xf>
  </cellXfs>
  <cellStyles count="3">
    <cellStyle name="Hiperligação" xfId="2" builtinId="8"/>
    <cellStyle name="Normal" xfId="0" builtinId="0"/>
    <cellStyle name="Percentagem" xfId="1" builtinId="5"/>
  </cellStyles>
  <dxfs count="34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14996795556505021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F2CA11"/>
        </patternFill>
      </fill>
    </dxf>
    <dxf>
      <font>
        <color theme="0" tint="-0.1499679555650502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2CA11"/>
      <color rgb="FF071C45"/>
      <color rgb="FFFFFF66"/>
      <color rgb="FFFFFF99"/>
      <color rgb="FFDDEBF7"/>
      <color rgb="FFFFFFCC"/>
      <color rgb="FFCCECFF"/>
      <color rgb="FF99CCFF"/>
      <color rgb="FFFFFFB7"/>
      <color rgb="FFC1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://aval.uninjingambande.ed.a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569239</xdr:colOff>
      <xdr:row>0</xdr:row>
      <xdr:rowOff>40341</xdr:rowOff>
    </xdr:from>
    <xdr:to>
      <xdr:col>6</xdr:col>
      <xdr:colOff>562482</xdr:colOff>
      <xdr:row>1</xdr:row>
      <xdr:rowOff>14941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FAB77-A413-4DE4-A80D-0AB6DA5BB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203" y="40341"/>
          <a:ext cx="1830208" cy="1357993"/>
        </a:xfrm>
        <a:prstGeom prst="rect">
          <a:avLst/>
        </a:prstGeom>
      </xdr:spPr>
    </xdr:pic>
    <xdr:clientData/>
  </xdr:twoCellAnchor>
  <xdr:twoCellAnchor>
    <xdr:from>
      <xdr:col>4</xdr:col>
      <xdr:colOff>108849</xdr:colOff>
      <xdr:row>14</xdr:row>
      <xdr:rowOff>65198</xdr:rowOff>
    </xdr:from>
    <xdr:to>
      <xdr:col>4</xdr:col>
      <xdr:colOff>553349</xdr:colOff>
      <xdr:row>16</xdr:row>
      <xdr:rowOff>63823</xdr:rowOff>
    </xdr:to>
    <xdr:sp macro="" textlink="">
      <xdr:nvSpPr>
        <xdr:cNvPr id="5" name="Seta: Para a Direita 4">
          <a:extLst>
            <a:ext uri="{FF2B5EF4-FFF2-40B4-BE49-F238E27FC236}">
              <a16:creationId xmlns:a16="http://schemas.microsoft.com/office/drawing/2014/main" id="{DBBB3FE4-A976-950B-D7BE-257C66F9C08C}"/>
            </a:ext>
          </a:extLst>
        </xdr:cNvPr>
        <xdr:cNvSpPr/>
      </xdr:nvSpPr>
      <xdr:spPr>
        <a:xfrm>
          <a:off x="2559202" y="6056610"/>
          <a:ext cx="444500" cy="372154"/>
        </a:xfrm>
        <a:prstGeom prst="rightArrow">
          <a:avLst/>
        </a:prstGeom>
        <a:gradFill flip="none" rotWithShape="1">
          <a:gsLst>
            <a:gs pos="0">
              <a:srgbClr val="071C45">
                <a:tint val="66000"/>
                <a:satMod val="160000"/>
              </a:srgbClr>
            </a:gs>
            <a:gs pos="50000">
              <a:srgbClr val="071C45">
                <a:tint val="44500"/>
                <a:satMod val="160000"/>
              </a:srgbClr>
            </a:gs>
            <a:gs pos="100000">
              <a:srgbClr val="071C45">
                <a:tint val="23500"/>
                <a:satMod val="160000"/>
              </a:srgbClr>
            </a:gs>
          </a:gsLst>
          <a:lin ang="10800000" scaled="1"/>
          <a:tileRect/>
        </a:gradFill>
        <a:ln>
          <a:solidFill>
            <a:srgbClr val="F2CA1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oneCell">
    <xdr:from>
      <xdr:col>5</xdr:col>
      <xdr:colOff>20884</xdr:colOff>
      <xdr:row>31</xdr:row>
      <xdr:rowOff>1038756</xdr:rowOff>
    </xdr:from>
    <xdr:to>
      <xdr:col>5</xdr:col>
      <xdr:colOff>596884</xdr:colOff>
      <xdr:row>32</xdr:row>
      <xdr:rowOff>50507</xdr:rowOff>
    </xdr:to>
    <xdr:pic>
      <xdr:nvPicPr>
        <xdr:cNvPr id="3" name="Picture 1" descr="Eco Ícone Logotipo - Gráfico vetorial grátis no Pixabay - Pixabay">
          <a:extLst>
            <a:ext uri="{FF2B5EF4-FFF2-40B4-BE49-F238E27FC236}">
              <a16:creationId xmlns:a16="http://schemas.microsoft.com/office/drawing/2014/main" id="{B715B5A6-7051-9D07-250A-E38776A91D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726" t="24363" r="25550" b="25818"/>
        <a:stretch/>
      </xdr:blipFill>
      <xdr:spPr bwMode="auto">
        <a:xfrm>
          <a:off x="3083825" y="9854050"/>
          <a:ext cx="576000" cy="5955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591175</xdr:colOff>
      <xdr:row>22</xdr:row>
      <xdr:rowOff>716199</xdr:rowOff>
    </xdr:from>
    <xdr:to>
      <xdr:col>6</xdr:col>
      <xdr:colOff>680358</xdr:colOff>
      <xdr:row>29</xdr:row>
      <xdr:rowOff>145143</xdr:rowOff>
    </xdr:to>
    <xdr:pic>
      <xdr:nvPicPr>
        <xdr:cNvPr id="9" name="Imagem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3B575A-34BE-7E7B-7259-E8E2A5F55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2318" y="8200128"/>
          <a:ext cx="1304754" cy="13248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vescti.palaanca.a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FD4E-34C4-40D9-8FB4-DD5CEC8BFD34}">
  <sheetPr codeName="Sheet1"/>
  <dimension ref="A1:N21"/>
  <sheetViews>
    <sheetView workbookViewId="0">
      <selection activeCell="D16" sqref="D16"/>
    </sheetView>
  </sheetViews>
  <sheetFormatPr defaultRowHeight="14.5" x14ac:dyDescent="0.35"/>
  <cols>
    <col min="1" max="1" width="40.26953125" bestFit="1" customWidth="1"/>
    <col min="2" max="2" width="14.1796875" bestFit="1" customWidth="1"/>
    <col min="3" max="3" width="7.81640625" bestFit="1" customWidth="1"/>
    <col min="4" max="4" width="11.81640625" bestFit="1" customWidth="1"/>
    <col min="5" max="5" width="9.54296875" bestFit="1" customWidth="1"/>
    <col min="6" max="6" width="12.26953125" bestFit="1" customWidth="1"/>
    <col min="11" max="11" width="45.81640625" bestFit="1" customWidth="1"/>
    <col min="12" max="12" width="27.453125" bestFit="1" customWidth="1"/>
  </cols>
  <sheetData>
    <row r="1" spans="1:14" ht="15" thickBot="1" x14ac:dyDescent="0.4">
      <c r="A1" t="s">
        <v>241</v>
      </c>
      <c r="B1" t="s">
        <v>333</v>
      </c>
      <c r="C1" t="s">
        <v>248</v>
      </c>
      <c r="D1" t="s">
        <v>250</v>
      </c>
      <c r="E1" t="s">
        <v>260</v>
      </c>
      <c r="F1" t="s">
        <v>262</v>
      </c>
      <c r="G1" t="s">
        <v>322</v>
      </c>
      <c r="H1">
        <v>1</v>
      </c>
      <c r="K1" s="28" t="s">
        <v>285</v>
      </c>
      <c r="L1" s="29" t="s">
        <v>331</v>
      </c>
      <c r="N1" t="s">
        <v>347</v>
      </c>
    </row>
    <row r="2" spans="1:14" x14ac:dyDescent="0.35">
      <c r="A2" t="s">
        <v>242</v>
      </c>
      <c r="B2" t="s">
        <v>334</v>
      </c>
      <c r="C2" t="s">
        <v>249</v>
      </c>
      <c r="D2" t="s">
        <v>251</v>
      </c>
      <c r="E2" t="s">
        <v>261</v>
      </c>
      <c r="F2" t="s">
        <v>263</v>
      </c>
      <c r="G2" t="s">
        <v>323</v>
      </c>
      <c r="H2">
        <v>0.8</v>
      </c>
      <c r="K2" s="25" t="s">
        <v>287</v>
      </c>
      <c r="L2" s="30">
        <v>0.4</v>
      </c>
      <c r="N2" t="s">
        <v>348</v>
      </c>
    </row>
    <row r="3" spans="1:14" x14ac:dyDescent="0.35">
      <c r="A3" t="s">
        <v>243</v>
      </c>
      <c r="B3" t="s">
        <v>335</v>
      </c>
      <c r="F3" t="s">
        <v>265</v>
      </c>
      <c r="G3" t="s">
        <v>324</v>
      </c>
      <c r="H3">
        <v>0.6</v>
      </c>
      <c r="K3" s="26" t="s">
        <v>288</v>
      </c>
      <c r="L3" s="31">
        <v>0.25</v>
      </c>
      <c r="N3" t="s">
        <v>339</v>
      </c>
    </row>
    <row r="4" spans="1:14" x14ac:dyDescent="0.35">
      <c r="A4" t="s">
        <v>244</v>
      </c>
      <c r="F4" t="s">
        <v>264</v>
      </c>
      <c r="G4" t="s">
        <v>325</v>
      </c>
      <c r="H4">
        <v>0.5</v>
      </c>
      <c r="K4" s="26" t="s">
        <v>289</v>
      </c>
      <c r="L4" s="31">
        <v>0.2</v>
      </c>
    </row>
    <row r="5" spans="1:14" ht="15" thickBot="1" x14ac:dyDescent="0.4">
      <c r="A5" t="s">
        <v>245</v>
      </c>
      <c r="B5" t="s">
        <v>350</v>
      </c>
      <c r="F5" t="s">
        <v>266</v>
      </c>
      <c r="G5" t="s">
        <v>326</v>
      </c>
      <c r="H5">
        <v>0.3</v>
      </c>
      <c r="K5" s="27" t="s">
        <v>290</v>
      </c>
      <c r="L5" s="32">
        <v>0.15</v>
      </c>
    </row>
    <row r="6" spans="1:14" x14ac:dyDescent="0.35">
      <c r="A6" t="s">
        <v>246</v>
      </c>
      <c r="B6" t="s">
        <v>351</v>
      </c>
      <c r="F6" t="s">
        <v>267</v>
      </c>
      <c r="G6" t="s">
        <v>327</v>
      </c>
      <c r="H6">
        <v>0</v>
      </c>
      <c r="K6" s="25" t="s">
        <v>291</v>
      </c>
      <c r="L6" s="30">
        <v>0.4</v>
      </c>
    </row>
    <row r="7" spans="1:14" x14ac:dyDescent="0.35">
      <c r="A7" t="s">
        <v>247</v>
      </c>
      <c r="F7" t="s">
        <v>268</v>
      </c>
      <c r="K7" s="26" t="s">
        <v>292</v>
      </c>
      <c r="L7" s="31">
        <v>0.2</v>
      </c>
    </row>
    <row r="8" spans="1:14" x14ac:dyDescent="0.35">
      <c r="F8" t="s">
        <v>269</v>
      </c>
      <c r="K8" s="26" t="s">
        <v>293</v>
      </c>
      <c r="L8" s="31">
        <v>0.15</v>
      </c>
    </row>
    <row r="9" spans="1:14" ht="15" thickBot="1" x14ac:dyDescent="0.4">
      <c r="F9" t="s">
        <v>270</v>
      </c>
      <c r="K9" s="27" t="s">
        <v>294</v>
      </c>
      <c r="L9" s="32">
        <v>0.25</v>
      </c>
    </row>
    <row r="10" spans="1:14" x14ac:dyDescent="0.35">
      <c r="F10" t="s">
        <v>271</v>
      </c>
      <c r="K10" s="25" t="s">
        <v>295</v>
      </c>
      <c r="L10" s="30">
        <v>0.25</v>
      </c>
    </row>
    <row r="11" spans="1:14" x14ac:dyDescent="0.35">
      <c r="F11" t="s">
        <v>272</v>
      </c>
      <c r="K11" s="26" t="s">
        <v>296</v>
      </c>
      <c r="L11" s="31">
        <v>0.35</v>
      </c>
    </row>
    <row r="12" spans="1:14" x14ac:dyDescent="0.35">
      <c r="A12" s="12" t="s">
        <v>378</v>
      </c>
      <c r="F12" t="s">
        <v>273</v>
      </c>
      <c r="K12" s="26" t="s">
        <v>297</v>
      </c>
      <c r="L12" s="31">
        <v>0.25</v>
      </c>
    </row>
    <row r="13" spans="1:14" ht="15" thickBot="1" x14ac:dyDescent="0.4">
      <c r="A13" s="13"/>
      <c r="F13" t="s">
        <v>274</v>
      </c>
      <c r="K13" s="27" t="s">
        <v>298</v>
      </c>
      <c r="L13" s="32">
        <v>0.15</v>
      </c>
    </row>
    <row r="14" spans="1:14" x14ac:dyDescent="0.35">
      <c r="F14" t="s">
        <v>275</v>
      </c>
      <c r="K14" s="25" t="s">
        <v>299</v>
      </c>
      <c r="L14" s="30">
        <v>0.4</v>
      </c>
    </row>
    <row r="15" spans="1:14" x14ac:dyDescent="0.35">
      <c r="F15" t="s">
        <v>276</v>
      </c>
      <c r="K15" s="26" t="s">
        <v>300</v>
      </c>
      <c r="L15" s="31">
        <v>0.25</v>
      </c>
    </row>
    <row r="16" spans="1:14" x14ac:dyDescent="0.35">
      <c r="F16" t="s">
        <v>277</v>
      </c>
      <c r="K16" s="26" t="s">
        <v>301</v>
      </c>
      <c r="L16" s="31">
        <v>0.2</v>
      </c>
    </row>
    <row r="17" spans="6:12" ht="15" thickBot="1" x14ac:dyDescent="0.4">
      <c r="F17" t="s">
        <v>278</v>
      </c>
      <c r="K17" s="27" t="s">
        <v>302</v>
      </c>
      <c r="L17" s="32">
        <v>0.15</v>
      </c>
    </row>
    <row r="18" spans="6:12" x14ac:dyDescent="0.35">
      <c r="F18" t="s">
        <v>279</v>
      </c>
    </row>
    <row r="19" spans="6:12" x14ac:dyDescent="0.35">
      <c r="F19" t="s">
        <v>280</v>
      </c>
    </row>
    <row r="20" spans="6:12" x14ac:dyDescent="0.35">
      <c r="F20" t="s">
        <v>281</v>
      </c>
    </row>
    <row r="21" spans="6:12" x14ac:dyDescent="0.35">
      <c r="F21" t="s">
        <v>313</v>
      </c>
    </row>
  </sheetData>
  <sheetProtection algorithmName="SHA-512" hashValue="210XQ5z5So1d6Z1mNjXsyTv/C3zo4ZFCLIQf9TVtydKcoORnYIoMB9xvBB2c04NM686YLJgwwaQEcj3sUIvmTA==" saltValue="n28B4LFLnTUsVN31ieYUo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AB3D-1322-4A11-8E13-D3185A7B013F}">
  <sheetPr codeName="Sheet2"/>
  <dimension ref="A1:W33"/>
  <sheetViews>
    <sheetView showGridLines="0" tabSelected="1" zoomScale="56" zoomScaleNormal="56" zoomScaleSheetLayoutView="85" workbookViewId="0">
      <selection activeCell="F16" sqref="F16"/>
    </sheetView>
  </sheetViews>
  <sheetFormatPr defaultRowHeight="14" x14ac:dyDescent="0.3"/>
  <cols>
    <col min="1" max="6" width="8.7265625" style="55"/>
    <col min="7" max="7" width="10.54296875" style="55" customWidth="1"/>
    <col min="8" max="8" width="14.36328125" style="55" customWidth="1"/>
    <col min="9" max="16384" width="8.7265625" style="55"/>
  </cols>
  <sheetData>
    <row r="1" spans="1:10" ht="108.5" customHeight="1" x14ac:dyDescent="0.3"/>
    <row r="2" spans="1:10" ht="15.5" x14ac:dyDescent="0.35">
      <c r="A2" s="100" t="s">
        <v>254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5.5" x14ac:dyDescent="0.35">
      <c r="A3" s="100" t="s">
        <v>369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3">
      <c r="A4" s="105" t="s">
        <v>365</v>
      </c>
      <c r="B4" s="105"/>
      <c r="C4" s="105"/>
      <c r="D4" s="105"/>
      <c r="E4" s="105"/>
      <c r="F4" s="105"/>
      <c r="G4" s="105"/>
      <c r="H4" s="105"/>
      <c r="I4" s="105"/>
      <c r="J4" s="105"/>
    </row>
    <row r="6" spans="1:10" ht="27.5" x14ac:dyDescent="0.55000000000000004">
      <c r="A6" s="101" t="s">
        <v>377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x14ac:dyDescent="0.3">
      <c r="A7" s="104" t="s">
        <v>366</v>
      </c>
      <c r="B7" s="104"/>
      <c r="C7" s="104"/>
      <c r="D7" s="104"/>
      <c r="E7" s="104"/>
      <c r="F7" s="104"/>
      <c r="G7" s="104"/>
      <c r="H7" s="104"/>
      <c r="I7" s="104"/>
      <c r="J7" s="104"/>
    </row>
    <row r="10" spans="1:10" ht="107.5" customHeight="1" x14ac:dyDescent="0.3">
      <c r="A10" s="102" t="s">
        <v>375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5" spans="1:10" ht="15" customHeight="1" x14ac:dyDescent="0.35">
      <c r="B15" s="103" t="s">
        <v>374</v>
      </c>
      <c r="C15" s="103"/>
      <c r="D15" s="103"/>
      <c r="E15" s="92"/>
      <c r="F15" s="91" t="s">
        <v>241</v>
      </c>
      <c r="H15" s="97" t="str">
        <f>Catedráticos!I13&amp;" ("&amp;ROUND(Catedráticos!I13/217*100,1)&amp;"%)"</f>
        <v>138 (63,6%)</v>
      </c>
      <c r="I15" s="102" t="s">
        <v>373</v>
      </c>
    </row>
    <row r="16" spans="1:10" ht="14" customHeight="1" x14ac:dyDescent="0.35">
      <c r="A16" s="96"/>
      <c r="B16" s="103"/>
      <c r="C16" s="103"/>
      <c r="D16" s="103"/>
      <c r="E16" s="92"/>
      <c r="F16" s="91" t="s">
        <v>242</v>
      </c>
      <c r="H16" s="97" t="str">
        <f>Associados!I13&amp;" ("&amp;ROUND(Associados!I13/217*100,1)&amp;"%)"</f>
        <v>132 (60,8%)</v>
      </c>
      <c r="I16" s="102"/>
    </row>
    <row r="17" spans="1:23" ht="14" customHeight="1" x14ac:dyDescent="0.35">
      <c r="A17" s="96"/>
      <c r="B17" s="103"/>
      <c r="C17" s="103"/>
      <c r="D17" s="103"/>
      <c r="E17" s="92"/>
      <c r="F17" s="91" t="s">
        <v>243</v>
      </c>
      <c r="H17" s="97" t="str">
        <f>Auxiliares!I13&amp;" ("&amp;ROUND(Auxiliares!I13/217*100,1)&amp;"%)"</f>
        <v>125 (57,6%)</v>
      </c>
      <c r="I17" s="102"/>
    </row>
    <row r="18" spans="1:23" ht="14" customHeight="1" x14ac:dyDescent="0.35">
      <c r="A18" s="96"/>
      <c r="B18" s="103"/>
      <c r="C18" s="103"/>
      <c r="D18" s="103"/>
      <c r="E18" s="92"/>
      <c r="F18" s="91" t="s">
        <v>244</v>
      </c>
      <c r="H18" s="97" t="str">
        <f>Assistentes!H13&amp;" ("&amp;ROUND(Assistentes!H13/217*100,1)&amp;"%)"</f>
        <v>92 (42,4%)</v>
      </c>
      <c r="I18" s="102"/>
    </row>
    <row r="19" spans="1:23" ht="14.5" customHeight="1" x14ac:dyDescent="0.35">
      <c r="A19" s="96"/>
      <c r="B19" s="103"/>
      <c r="C19" s="103"/>
      <c r="D19" s="103"/>
      <c r="E19" s="92"/>
      <c r="F19" s="91" t="s">
        <v>245</v>
      </c>
      <c r="H19" s="97" t="str">
        <f>Estagiários!I13&amp;" ("&amp;ROUND(Estagiários!I13/217*100,1)&amp;"%)"</f>
        <v>55 (25,3%)</v>
      </c>
      <c r="I19" s="102"/>
    </row>
    <row r="20" spans="1:23" ht="14.5" customHeight="1" x14ac:dyDescent="0.35">
      <c r="A20" s="96"/>
      <c r="B20" s="103"/>
      <c r="C20" s="103"/>
      <c r="D20" s="103"/>
      <c r="F20" s="91" t="s">
        <v>246</v>
      </c>
      <c r="H20" s="97" t="str">
        <f>Monitores!H13&amp;" ("&amp;ROUND(Monitores!H13/217*100,1)&amp;"%)"</f>
        <v>16 (7,4%)</v>
      </c>
      <c r="I20" s="102"/>
    </row>
    <row r="21" spans="1:23" ht="14.5" customHeight="1" x14ac:dyDescent="0.35">
      <c r="A21" s="96"/>
      <c r="B21" s="103"/>
      <c r="C21" s="103"/>
      <c r="D21" s="103"/>
      <c r="F21" s="91" t="s">
        <v>247</v>
      </c>
      <c r="H21" s="97" t="str">
        <f>Leitores!H13&amp;" ("&amp;ROUND(Leitores!H13/217*100,1)&amp;"%)"</f>
        <v>6 (2,8%)</v>
      </c>
      <c r="I21" s="102"/>
    </row>
    <row r="22" spans="1:23" x14ac:dyDescent="0.3"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</row>
    <row r="23" spans="1:23" ht="63.5" customHeight="1" x14ac:dyDescent="0.3"/>
    <row r="31" spans="1:23" ht="14.5" x14ac:dyDescent="0.35">
      <c r="F31" s="91" t="s">
        <v>376</v>
      </c>
    </row>
    <row r="32" spans="1:23" ht="124.5" customHeight="1" x14ac:dyDescent="0.35">
      <c r="F32" s="91"/>
      <c r="G32" s="99" t="s">
        <v>371</v>
      </c>
      <c r="H32" s="99"/>
      <c r="I32" s="99"/>
      <c r="J32" s="98"/>
    </row>
    <row r="33" spans="6:6" x14ac:dyDescent="0.3">
      <c r="F33" s="90" t="s">
        <v>364</v>
      </c>
    </row>
  </sheetData>
  <sheetProtection algorithmName="SHA-512" hashValue="/BAE+yf6YH/lCfUoFzoScvBKoF8VGIs9B7euCT+hkhFcz8TUONS4EY3LhYdi+HnuGV16T6xyOZorryMTaiHVrA==" saltValue="BVdpGPPV4e2XbC/N6INVRQ==" spinCount="100000" sheet="1" objects="1" scenarios="1"/>
  <mergeCells count="9">
    <mergeCell ref="G32:I32"/>
    <mergeCell ref="A2:J2"/>
    <mergeCell ref="A6:J6"/>
    <mergeCell ref="A3:J3"/>
    <mergeCell ref="A10:J10"/>
    <mergeCell ref="B15:D21"/>
    <mergeCell ref="A7:J7"/>
    <mergeCell ref="A4:J4"/>
    <mergeCell ref="I15:I21"/>
  </mergeCells>
  <hyperlinks>
    <hyperlink ref="F15" location="Catedráticos!A1" display="Professor Catedrático" xr:uid="{46CA97AD-52CC-4E27-A221-8E8CEC5E3CE8}"/>
    <hyperlink ref="F16" location="Associados!A1" display="Professor Associado" xr:uid="{E2570B40-1252-4EDB-A82E-36D6CC598FF4}"/>
    <hyperlink ref="F17" location="Auxiliares!A1" display="Professor Auxiliar" xr:uid="{7028849F-FE98-429A-ADE9-E6D9D4542B54}"/>
    <hyperlink ref="F20" location="Monitores!A1" display="Monitor" xr:uid="{1B8C3CED-1540-4468-A132-8BD1A73A7810}"/>
    <hyperlink ref="F21" location="Leitores!A1" display="Leitor" xr:uid="{81AEC54A-141D-4782-9763-C24C0D892BF7}"/>
    <hyperlink ref="F18" location="Assistentes!A1" display="Assistente" xr:uid="{2F79AC18-D188-4856-A61D-F45CE66C87F6}"/>
    <hyperlink ref="F19" location="Estagiários!A1" display="Assistente Estagiário" xr:uid="{369F7BFE-CEB5-4258-8E4D-474AC999684F}"/>
    <hyperlink ref="F31" r:id="rId1" display="cvescti.palaanca.ao" xr:uid="{C5333AA9-71AE-4FD4-90BE-A488227806D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BD72-A452-4DFE-9A5E-C20DE1095261}">
  <sheetPr codeName="Folha1">
    <tabColor theme="0" tint="-0.499984740745262"/>
  </sheetPr>
  <dimension ref="A1:Q350"/>
  <sheetViews>
    <sheetView showGridLines="0" zoomScale="50" zoomScaleNormal="50" zoomScaleSheetLayoutView="55" workbookViewId="0">
      <selection activeCell="F32" sqref="F32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">
        <v>363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5" customFormat="1" ht="15.5" x14ac:dyDescent="0.35">
      <c r="F13" s="161" t="s">
        <v>349</v>
      </c>
      <c r="G13" s="162" t="s">
        <v>241</v>
      </c>
      <c r="H13" s="163"/>
      <c r="I13" s="164">
        <f>COUNTIF(C:C,"activo")</f>
        <v>138</v>
      </c>
      <c r="J13" s="164" t="s">
        <v>372</v>
      </c>
      <c r="L13" s="5"/>
      <c r="M13" s="5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">
        <v>368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ht="18.75" customHeight="1" x14ac:dyDescent="0.35">
      <c r="A23" s="19" t="s">
        <v>253</v>
      </c>
      <c r="B23" s="16"/>
      <c r="C23" s="16"/>
      <c r="E23" s="16"/>
      <c r="G23" s="17"/>
      <c r="H23" s="17"/>
      <c r="K23" s="17"/>
      <c r="L23" s="17"/>
      <c r="M23" s="17"/>
    </row>
    <row r="24" spans="1:14" ht="32.15" customHeight="1" x14ac:dyDescent="0.35">
      <c r="A24" s="152" t="s">
        <v>320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14" ht="34.5" customHeight="1" x14ac:dyDescent="0.35">
      <c r="A25" s="152" t="s">
        <v>341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</row>
    <row r="26" spans="1:14" ht="18.75" customHeight="1" x14ac:dyDescent="0.35">
      <c r="A26" s="15" t="s">
        <v>321</v>
      </c>
      <c r="B26" s="15"/>
      <c r="C26" s="15"/>
      <c r="D26" s="15"/>
      <c r="E26" s="15"/>
      <c r="F26" s="15"/>
      <c r="G26" s="15"/>
      <c r="H26" s="15"/>
      <c r="I26" s="47"/>
      <c r="J26" s="47"/>
      <c r="K26" s="15"/>
      <c r="L26" s="15"/>
      <c r="M26" s="15"/>
      <c r="N26" s="15"/>
    </row>
    <row r="27" spans="1:14" ht="18.75" customHeight="1" x14ac:dyDescent="0.35">
      <c r="A27" s="15" t="s">
        <v>319</v>
      </c>
      <c r="B27" s="15"/>
      <c r="C27" s="15"/>
      <c r="D27" s="15"/>
      <c r="E27" s="15"/>
      <c r="F27" s="15"/>
      <c r="G27" s="15"/>
      <c r="H27" s="15"/>
      <c r="I27" s="47"/>
      <c r="J27" s="47"/>
      <c r="K27" s="15"/>
      <c r="L27" s="15"/>
      <c r="M27" s="15"/>
      <c r="N27" s="15"/>
    </row>
    <row r="28" spans="1:14" x14ac:dyDescent="0.35">
      <c r="A28" s="15" t="s">
        <v>338</v>
      </c>
      <c r="B28" s="15"/>
      <c r="C28" s="15"/>
      <c r="D28" s="15"/>
      <c r="E28" s="15"/>
      <c r="F28" s="15"/>
      <c r="G28" s="15"/>
      <c r="H28" s="15"/>
      <c r="I28" s="47"/>
      <c r="J28" s="47"/>
      <c r="K28" s="15"/>
      <c r="L28" s="15"/>
      <c r="M28" s="15"/>
      <c r="N28" s="15"/>
    </row>
    <row r="29" spans="1:14" ht="42" customHeight="1" x14ac:dyDescent="0.35">
      <c r="N29" s="49"/>
    </row>
    <row r="30" spans="1:14" ht="15" x14ac:dyDescent="0.35">
      <c r="A30" s="139" t="s">
        <v>15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ht="44.25" customHeight="1" x14ac:dyDescent="0.35">
      <c r="A31" s="8" t="s">
        <v>340</v>
      </c>
      <c r="B31" s="7" t="s">
        <v>342</v>
      </c>
      <c r="C31" s="8" t="s">
        <v>343</v>
      </c>
      <c r="D31" s="8" t="s">
        <v>315</v>
      </c>
      <c r="E31" s="8" t="s">
        <v>317</v>
      </c>
      <c r="F31" s="8" t="s">
        <v>318</v>
      </c>
      <c r="G31" s="8" t="s">
        <v>328</v>
      </c>
      <c r="H31" s="8" t="s">
        <v>330</v>
      </c>
      <c r="I31" s="8" t="s">
        <v>233</v>
      </c>
      <c r="J31" s="8" t="s">
        <v>234</v>
      </c>
      <c r="K31" s="8" t="s">
        <v>252</v>
      </c>
      <c r="L31" s="124" t="s">
        <v>367</v>
      </c>
      <c r="M31" s="125"/>
      <c r="N31" s="126"/>
    </row>
    <row r="32" spans="1:14" x14ac:dyDescent="0.35">
      <c r="A32" s="9">
        <v>1</v>
      </c>
      <c r="B32" s="41" t="s">
        <v>0</v>
      </c>
      <c r="C32" s="3" t="s">
        <v>260</v>
      </c>
      <c r="D32" s="3" t="s">
        <v>262</v>
      </c>
      <c r="E32" s="3">
        <v>1</v>
      </c>
      <c r="F32" s="38"/>
      <c r="G32" s="39"/>
      <c r="H32" s="48" t="str">
        <f>IFERROR(VLOOKUP(G32,params!$G$1:$H$6,2,FALSE),"")</f>
        <v/>
      </c>
      <c r="I32" s="3">
        <v>7</v>
      </c>
      <c r="J32" s="3">
        <f>IF(C32="Activo",I32,0)</f>
        <v>7</v>
      </c>
      <c r="K32" s="33">
        <f>IFERROR(IF(AND(C32="Desactivo",F32&gt;0),F32/E32*I32*H32,IF(F32&lt;=E32,F32/E32*J32*H32,IF(F32&gt;E32,"Excesso de Evidênicias",0))),0)</f>
        <v>0</v>
      </c>
      <c r="L32" s="127"/>
      <c r="M32" s="128"/>
      <c r="N32" s="129"/>
    </row>
    <row r="33" spans="1:14" x14ac:dyDescent="0.35">
      <c r="A33" s="9">
        <v>2</v>
      </c>
      <c r="B33" s="41" t="s">
        <v>1</v>
      </c>
      <c r="C33" s="3" t="s">
        <v>260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3.5</v>
      </c>
      <c r="J33" s="3">
        <f t="shared" ref="J33:J46" si="0">IF(C33="Activo",I33,0)</f>
        <v>3.5</v>
      </c>
      <c r="K33" s="33">
        <f t="shared" ref="K33:K46" si="1"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s="44" customFormat="1" ht="42" x14ac:dyDescent="0.35">
      <c r="A34" s="40">
        <v>3</v>
      </c>
      <c r="B34" s="41" t="s">
        <v>2</v>
      </c>
      <c r="C34" s="3" t="s">
        <v>260</v>
      </c>
      <c r="D34" s="3" t="s">
        <v>262</v>
      </c>
      <c r="E34" s="42">
        <v>1</v>
      </c>
      <c r="F34" s="43"/>
      <c r="G34" s="45"/>
      <c r="H34" s="48" t="str">
        <f>IFERROR(VLOOKUP(G34,params!$G$1:$H$6,2,FALSE),"")</f>
        <v/>
      </c>
      <c r="I34" s="42">
        <v>3.5</v>
      </c>
      <c r="J34" s="42">
        <f t="shared" si="0"/>
        <v>3.5</v>
      </c>
      <c r="K34" s="33">
        <f t="shared" si="1"/>
        <v>0</v>
      </c>
      <c r="L34" s="127"/>
      <c r="M34" s="128"/>
      <c r="N34" s="129"/>
    </row>
    <row r="35" spans="1:14" x14ac:dyDescent="0.35">
      <c r="A35" s="9">
        <v>4</v>
      </c>
      <c r="B35" s="41" t="s">
        <v>3</v>
      </c>
      <c r="C35" s="3" t="s">
        <v>261</v>
      </c>
      <c r="D35" s="3" t="s">
        <v>262</v>
      </c>
      <c r="E35" s="3">
        <v>1</v>
      </c>
      <c r="F35" s="43"/>
      <c r="G35" s="39"/>
      <c r="H35" s="48" t="str">
        <f>IFERROR(VLOOKUP(G35,params!$G$1:$H$6,2,FALSE),"")</f>
        <v/>
      </c>
      <c r="I35" s="3">
        <v>3.5</v>
      </c>
      <c r="J35" s="3">
        <f t="shared" si="0"/>
        <v>0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5</v>
      </c>
      <c r="B36" s="41" t="s">
        <v>4</v>
      </c>
      <c r="C36" s="3" t="s">
        <v>260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</v>
      </c>
      <c r="J36" s="3">
        <f t="shared" si="0"/>
        <v>3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6</v>
      </c>
      <c r="B37" s="41" t="s">
        <v>5</v>
      </c>
      <c r="C37" s="3" t="s">
        <v>261</v>
      </c>
      <c r="D37" s="3" t="s">
        <v>262</v>
      </c>
      <c r="E37" s="3">
        <v>1</v>
      </c>
      <c r="F37" s="38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ht="42" x14ac:dyDescent="0.35">
      <c r="A38" s="9">
        <v>7</v>
      </c>
      <c r="B38" s="41" t="s">
        <v>6</v>
      </c>
      <c r="C38" s="3" t="s">
        <v>260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2.5</v>
      </c>
      <c r="J38" s="3">
        <f t="shared" si="0"/>
        <v>2.5</v>
      </c>
      <c r="K38" s="33">
        <f t="shared" si="1"/>
        <v>0</v>
      </c>
      <c r="L38" s="127"/>
      <c r="M38" s="128"/>
      <c r="N38" s="129"/>
    </row>
    <row r="39" spans="1:14" x14ac:dyDescent="0.35">
      <c r="A39" s="9">
        <v>8</v>
      </c>
      <c r="B39" s="41" t="s">
        <v>7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</v>
      </c>
      <c r="J39" s="3">
        <f t="shared" si="0"/>
        <v>2</v>
      </c>
      <c r="K39" s="33">
        <f t="shared" si="1"/>
        <v>0</v>
      </c>
      <c r="L39" s="127"/>
      <c r="M39" s="128"/>
      <c r="N39" s="129"/>
    </row>
    <row r="40" spans="1:14" ht="28" x14ac:dyDescent="0.35">
      <c r="A40" s="9">
        <v>9</v>
      </c>
      <c r="B40" s="41" t="s">
        <v>8</v>
      </c>
      <c r="C40" s="3" t="s">
        <v>260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2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10</v>
      </c>
      <c r="B41" s="41" t="s">
        <v>9</v>
      </c>
      <c r="C41" s="3" t="s">
        <v>260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1.5</v>
      </c>
      <c r="J41" s="3">
        <f t="shared" si="0"/>
        <v>1.5</v>
      </c>
      <c r="K41" s="33">
        <f t="shared" si="1"/>
        <v>0</v>
      </c>
      <c r="L41" s="127"/>
      <c r="M41" s="128"/>
      <c r="N41" s="129"/>
    </row>
    <row r="42" spans="1:14" x14ac:dyDescent="0.35">
      <c r="A42" s="9">
        <v>11</v>
      </c>
      <c r="B42" s="10" t="s">
        <v>10</v>
      </c>
      <c r="C42" s="3" t="s">
        <v>260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</v>
      </c>
      <c r="J42" s="3">
        <f t="shared" si="0"/>
        <v>1</v>
      </c>
      <c r="K42" s="33">
        <f t="shared" si="1"/>
        <v>0</v>
      </c>
      <c r="L42" s="127"/>
      <c r="M42" s="128"/>
      <c r="N42" s="129"/>
    </row>
    <row r="43" spans="1:14" ht="28" x14ac:dyDescent="0.35">
      <c r="A43" s="9">
        <v>12</v>
      </c>
      <c r="B43" s="10" t="s">
        <v>11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x14ac:dyDescent="0.35">
      <c r="A44" s="9">
        <v>13</v>
      </c>
      <c r="B44" s="10" t="s">
        <v>12</v>
      </c>
      <c r="C44" s="3" t="s">
        <v>261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0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14</v>
      </c>
      <c r="B45" s="10" t="s">
        <v>13</v>
      </c>
      <c r="C45" s="3" t="s">
        <v>260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0.5</v>
      </c>
      <c r="J45" s="3">
        <f t="shared" si="0"/>
        <v>0.5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15</v>
      </c>
      <c r="B46" s="10" t="s">
        <v>14</v>
      </c>
      <c r="C46" s="3" t="s">
        <v>260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0.5</v>
      </c>
      <c r="K46" s="33">
        <f t="shared" si="1"/>
        <v>0</v>
      </c>
      <c r="L46" s="127"/>
      <c r="M46" s="128"/>
      <c r="N46" s="129"/>
    </row>
    <row r="47" spans="1:14" x14ac:dyDescent="0.35">
      <c r="I47" s="14" t="s">
        <v>309</v>
      </c>
      <c r="J47" s="34">
        <f>SUM(J32:J46)</f>
        <v>28</v>
      </c>
      <c r="K47" s="34">
        <f>SUM(K32:K46)</f>
        <v>0</v>
      </c>
    </row>
    <row r="49" spans="1:14" ht="15" x14ac:dyDescent="0.35">
      <c r="A49" s="139" t="s">
        <v>16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 ht="26" customHeight="1" x14ac:dyDescent="0.35">
      <c r="A50" s="8" t="s">
        <v>340</v>
      </c>
      <c r="B50" s="7" t="s">
        <v>342</v>
      </c>
      <c r="C50" s="8" t="s">
        <v>17</v>
      </c>
      <c r="D50" s="8" t="s">
        <v>316</v>
      </c>
      <c r="E50" s="8" t="s">
        <v>259</v>
      </c>
      <c r="F50" s="8" t="s">
        <v>235</v>
      </c>
      <c r="G50" s="8" t="s">
        <v>329</v>
      </c>
      <c r="H50" s="8" t="s">
        <v>330</v>
      </c>
      <c r="I50" s="8" t="s">
        <v>233</v>
      </c>
      <c r="J50" s="8" t="s">
        <v>234</v>
      </c>
      <c r="K50" s="8" t="s">
        <v>252</v>
      </c>
      <c r="L50" s="124" t="s">
        <v>255</v>
      </c>
      <c r="M50" s="125"/>
      <c r="N50" s="126"/>
    </row>
    <row r="51" spans="1:14" x14ac:dyDescent="0.35">
      <c r="A51" s="1">
        <v>16</v>
      </c>
      <c r="B51" s="10" t="s">
        <v>18</v>
      </c>
      <c r="C51" s="3" t="s">
        <v>260</v>
      </c>
      <c r="D51" s="3" t="s">
        <v>262</v>
      </c>
      <c r="E51" s="3">
        <v>1</v>
      </c>
      <c r="F51" s="38"/>
      <c r="G51" s="39"/>
      <c r="H51" s="48" t="str">
        <f>IFERROR(VLOOKUP(G51,params!$G$1:$H$6,2,FALSE),"")</f>
        <v/>
      </c>
      <c r="I51" s="3">
        <v>5</v>
      </c>
      <c r="J51" s="3">
        <f>IF(C51="Activo",I51,0)</f>
        <v>5</v>
      </c>
      <c r="K51" s="33">
        <f t="shared" ref="K51:K58" si="2">IFERROR(IF(AND(C51="Desactivo",F51&gt;0),F51/E51*I51*H51,IF(F51&lt;=E51,F51/E51*J51*H51,IF(F51&gt;E51,"Excesso de Evidênicias",0))),0)</f>
        <v>0</v>
      </c>
      <c r="L51" s="127"/>
      <c r="M51" s="128"/>
      <c r="N51" s="129"/>
    </row>
    <row r="52" spans="1:14" x14ac:dyDescent="0.35">
      <c r="A52" s="1">
        <v>17</v>
      </c>
      <c r="B52" s="10" t="s">
        <v>19</v>
      </c>
      <c r="C52" s="3" t="s">
        <v>260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3.5</v>
      </c>
      <c r="J52" s="3">
        <f t="shared" ref="J52:J58" si="3">IF(C52="Activo",I52,0)</f>
        <v>3.5</v>
      </c>
      <c r="K52" s="33">
        <f t="shared" si="2"/>
        <v>0</v>
      </c>
      <c r="L52" s="127"/>
      <c r="M52" s="128"/>
      <c r="N52" s="129"/>
    </row>
    <row r="53" spans="1:14" x14ac:dyDescent="0.35">
      <c r="A53" s="1">
        <v>18</v>
      </c>
      <c r="B53" s="10" t="s">
        <v>20</v>
      </c>
      <c r="C53" s="3" t="s">
        <v>260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2.5</v>
      </c>
      <c r="J53" s="3">
        <f t="shared" si="3"/>
        <v>2.5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19</v>
      </c>
      <c r="B54" s="4" t="s">
        <v>21</v>
      </c>
      <c r="C54" s="3" t="s">
        <v>260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</v>
      </c>
      <c r="J54" s="3">
        <f t="shared" si="3"/>
        <v>2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20</v>
      </c>
      <c r="B55" s="4" t="s">
        <v>22</v>
      </c>
      <c r="C55" s="3" t="s">
        <v>260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1.5</v>
      </c>
      <c r="J55" s="3">
        <f t="shared" si="3"/>
        <v>1.5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21</v>
      </c>
      <c r="B56" s="4" t="s">
        <v>23</v>
      </c>
      <c r="C56" s="3" t="s">
        <v>260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</v>
      </c>
      <c r="J56" s="3">
        <f t="shared" si="3"/>
        <v>1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22</v>
      </c>
      <c r="B57" s="4" t="s">
        <v>24</v>
      </c>
      <c r="C57" s="3" t="s">
        <v>260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1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23</v>
      </c>
      <c r="B58" s="4" t="s">
        <v>25</v>
      </c>
      <c r="C58" s="3" t="s">
        <v>260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0.5</v>
      </c>
      <c r="J58" s="3">
        <f t="shared" si="3"/>
        <v>0.5</v>
      </c>
      <c r="K58" s="33">
        <f t="shared" si="2"/>
        <v>0</v>
      </c>
      <c r="L58" s="127"/>
      <c r="M58" s="128"/>
      <c r="N58" s="129"/>
    </row>
    <row r="59" spans="1:14" x14ac:dyDescent="0.35">
      <c r="I59" s="14" t="s">
        <v>309</v>
      </c>
      <c r="J59" s="34">
        <f>SUM(J51:J58)</f>
        <v>17</v>
      </c>
      <c r="K59" s="34">
        <f>SUM(K51:K58)</f>
        <v>0</v>
      </c>
    </row>
    <row r="61" spans="1:14" ht="15" x14ac:dyDescent="0.35">
      <c r="A61" s="139" t="s">
        <v>26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spans="1:14" ht="26" customHeight="1" x14ac:dyDescent="0.35">
      <c r="A62" s="8" t="s">
        <v>340</v>
      </c>
      <c r="B62" s="7" t="s">
        <v>342</v>
      </c>
      <c r="C62" s="8" t="s">
        <v>17</v>
      </c>
      <c r="D62" s="8" t="s">
        <v>316</v>
      </c>
      <c r="E62" s="8" t="s">
        <v>259</v>
      </c>
      <c r="F62" s="8" t="s">
        <v>235</v>
      </c>
      <c r="G62" s="8" t="s">
        <v>329</v>
      </c>
      <c r="H62" s="8" t="s">
        <v>330</v>
      </c>
      <c r="I62" s="8" t="s">
        <v>233</v>
      </c>
      <c r="J62" s="8" t="s">
        <v>234</v>
      </c>
      <c r="K62" s="8" t="s">
        <v>252</v>
      </c>
      <c r="L62" s="124" t="s">
        <v>255</v>
      </c>
      <c r="M62" s="125"/>
      <c r="N62" s="126"/>
    </row>
    <row r="63" spans="1:14" x14ac:dyDescent="0.35">
      <c r="A63" s="1">
        <v>24</v>
      </c>
      <c r="B63" s="4" t="s">
        <v>27</v>
      </c>
      <c r="C63" s="3" t="s">
        <v>261</v>
      </c>
      <c r="D63" s="3" t="s">
        <v>262</v>
      </c>
      <c r="E63" s="22">
        <v>1</v>
      </c>
      <c r="F63" s="38"/>
      <c r="G63" s="39"/>
      <c r="H63" s="48" t="str">
        <f>IFERROR(VLOOKUP(G63,params!$G$1:$H$6,2,FALSE),"")</f>
        <v/>
      </c>
      <c r="I63" s="3">
        <v>4</v>
      </c>
      <c r="J63" s="3">
        <f>IF(C63="Activo",I63,0)</f>
        <v>0</v>
      </c>
      <c r="K63" s="33">
        <f t="shared" ref="K63:K68" si="4">IFERROR(IF(AND(C63="Desactivo",F63&gt;0),F63/E63*I63*H63,IF(F63&lt;=E63,F63/E63*J63*H63,IF(F63&gt;E63,"Excesso de Evidênicias",0))),0)</f>
        <v>0</v>
      </c>
      <c r="L63" s="127"/>
      <c r="M63" s="128"/>
      <c r="N63" s="129"/>
    </row>
    <row r="64" spans="1:14" x14ac:dyDescent="0.35">
      <c r="A64" s="1">
        <v>25</v>
      </c>
      <c r="B64" s="4" t="s">
        <v>28</v>
      </c>
      <c r="C64" s="3" t="s">
        <v>260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3</v>
      </c>
      <c r="J64" s="3">
        <f t="shared" ref="J64:J68" si="5">IF(C64="Activo",I64,0)</f>
        <v>3</v>
      </c>
      <c r="K64" s="33">
        <f t="shared" si="4"/>
        <v>0</v>
      </c>
      <c r="L64" s="127"/>
      <c r="M64" s="128"/>
      <c r="N64" s="129"/>
    </row>
    <row r="65" spans="1:15" x14ac:dyDescent="0.35">
      <c r="A65" s="1">
        <v>26</v>
      </c>
      <c r="B65" s="4" t="s">
        <v>29</v>
      </c>
      <c r="C65" s="3" t="s">
        <v>260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si="5"/>
        <v>3</v>
      </c>
      <c r="K65" s="33">
        <f t="shared" si="4"/>
        <v>0</v>
      </c>
      <c r="L65" s="127"/>
      <c r="M65" s="128"/>
      <c r="N65" s="129"/>
    </row>
    <row r="66" spans="1:15" x14ac:dyDescent="0.35">
      <c r="A66" s="1">
        <v>27</v>
      </c>
      <c r="B66" s="4" t="s">
        <v>30</v>
      </c>
      <c r="C66" s="3" t="s">
        <v>260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2</v>
      </c>
      <c r="J66" s="3">
        <f t="shared" si="5"/>
        <v>2</v>
      </c>
      <c r="K66" s="33">
        <f t="shared" si="4"/>
        <v>0</v>
      </c>
      <c r="L66" s="127"/>
      <c r="M66" s="128"/>
      <c r="N66" s="129"/>
    </row>
    <row r="67" spans="1:15" x14ac:dyDescent="0.35">
      <c r="A67" s="1">
        <v>28</v>
      </c>
      <c r="B67" s="4" t="s">
        <v>31</v>
      </c>
      <c r="C67" s="3" t="s">
        <v>260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1</v>
      </c>
      <c r="J67" s="3">
        <f t="shared" si="5"/>
        <v>1</v>
      </c>
      <c r="K67" s="33">
        <f t="shared" si="4"/>
        <v>0</v>
      </c>
      <c r="L67" s="127"/>
      <c r="M67" s="128"/>
      <c r="N67" s="129"/>
    </row>
    <row r="68" spans="1:15" x14ac:dyDescent="0.35">
      <c r="A68" s="1">
        <v>29</v>
      </c>
      <c r="B68" s="4" t="s">
        <v>32</v>
      </c>
      <c r="C68" s="3" t="s">
        <v>260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0.5</v>
      </c>
      <c r="J68" s="3">
        <f t="shared" si="5"/>
        <v>0.5</v>
      </c>
      <c r="K68" s="33">
        <f t="shared" si="4"/>
        <v>0</v>
      </c>
      <c r="L68" s="127"/>
      <c r="M68" s="128"/>
      <c r="N68" s="129"/>
    </row>
    <row r="69" spans="1:15" x14ac:dyDescent="0.35">
      <c r="I69" s="14" t="s">
        <v>309</v>
      </c>
      <c r="J69" s="34">
        <f>SUM(J63:J68)</f>
        <v>9.5</v>
      </c>
      <c r="K69" s="34">
        <f>SUM(K63:K68)</f>
        <v>0</v>
      </c>
    </row>
    <row r="71" spans="1:15" ht="15" x14ac:dyDescent="0.35">
      <c r="A71" s="139" t="s">
        <v>33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</row>
    <row r="72" spans="1:15" ht="26" customHeight="1" x14ac:dyDescent="0.35">
      <c r="A72" s="8" t="s">
        <v>340</v>
      </c>
      <c r="B72" s="7" t="s">
        <v>342</v>
      </c>
      <c r="C72" s="8" t="s">
        <v>17</v>
      </c>
      <c r="D72" s="8" t="s">
        <v>316</v>
      </c>
      <c r="E72" s="8" t="s">
        <v>259</v>
      </c>
      <c r="F72" s="8" t="s">
        <v>235</v>
      </c>
      <c r="G72" s="8" t="s">
        <v>329</v>
      </c>
      <c r="H72" s="8" t="s">
        <v>330</v>
      </c>
      <c r="I72" s="8" t="s">
        <v>233</v>
      </c>
      <c r="J72" s="8" t="s">
        <v>234</v>
      </c>
      <c r="K72" s="8" t="s">
        <v>252</v>
      </c>
      <c r="L72" s="124" t="s">
        <v>255</v>
      </c>
      <c r="M72" s="125"/>
      <c r="N72" s="126"/>
    </row>
    <row r="73" spans="1:15" x14ac:dyDescent="0.35">
      <c r="A73" s="1">
        <v>30</v>
      </c>
      <c r="B73" s="4" t="s">
        <v>34</v>
      </c>
      <c r="C73" s="3" t="s">
        <v>260</v>
      </c>
      <c r="D73" s="3" t="s">
        <v>262</v>
      </c>
      <c r="E73" s="3">
        <v>1</v>
      </c>
      <c r="F73" s="38"/>
      <c r="G73" s="39" t="s">
        <v>322</v>
      </c>
      <c r="H73" s="48">
        <f>IFERROR(VLOOKUP(G73,params!$G$1:$H$6,2,FALSE),"")</f>
        <v>1</v>
      </c>
      <c r="I73" s="3">
        <v>5</v>
      </c>
      <c r="J73" s="3">
        <f t="shared" ref="J73:J80" si="6">IF(C73="Activo",I73,0)</f>
        <v>5</v>
      </c>
      <c r="K73" s="33">
        <f t="shared" ref="K73:K80" si="7">IFERROR(IF(AND(C73="Desactivo",F73&gt;0),F73/E73*I73*H73,IF(F73&lt;=E73,F73/E73*J73*H73,IF(F73&gt;E73,"Excesso de Evidênicias",0))),0)</f>
        <v>0</v>
      </c>
      <c r="L73" s="127"/>
      <c r="M73" s="128"/>
      <c r="N73" s="129"/>
    </row>
    <row r="74" spans="1:15" x14ac:dyDescent="0.35">
      <c r="A74" s="1">
        <v>31</v>
      </c>
      <c r="B74" s="4" t="s">
        <v>35</v>
      </c>
      <c r="C74" s="3" t="s">
        <v>260</v>
      </c>
      <c r="D74" s="3" t="s">
        <v>262</v>
      </c>
      <c r="E74" s="3">
        <v>1</v>
      </c>
      <c r="F74" s="38"/>
      <c r="G74" s="39"/>
      <c r="H74" s="48" t="str">
        <f>IFERROR(VLOOKUP(G74,params!$G$1:$H$6,2,FALSE),"")</f>
        <v/>
      </c>
      <c r="I74" s="3">
        <v>3.5</v>
      </c>
      <c r="J74" s="3">
        <f t="shared" si="6"/>
        <v>3.5</v>
      </c>
      <c r="K74" s="33">
        <f t="shared" si="7"/>
        <v>0</v>
      </c>
      <c r="L74" s="127"/>
      <c r="M74" s="128"/>
      <c r="N74" s="129"/>
    </row>
    <row r="75" spans="1:15" ht="28" x14ac:dyDescent="0.35">
      <c r="A75" s="1">
        <v>32</v>
      </c>
      <c r="B75" s="4" t="s">
        <v>36</v>
      </c>
      <c r="C75" s="3" t="s">
        <v>260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</v>
      </c>
      <c r="J75" s="3">
        <f t="shared" si="6"/>
        <v>3</v>
      </c>
      <c r="K75" s="33">
        <f t="shared" si="7"/>
        <v>0</v>
      </c>
      <c r="L75" s="127"/>
      <c r="M75" s="128"/>
      <c r="N75" s="129"/>
    </row>
    <row r="76" spans="1:15" ht="28" x14ac:dyDescent="0.35">
      <c r="A76" s="1">
        <v>33</v>
      </c>
      <c r="B76" s="4" t="s">
        <v>37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2</v>
      </c>
      <c r="J76" s="3">
        <f t="shared" si="6"/>
        <v>2</v>
      </c>
      <c r="K76" s="33">
        <f t="shared" si="7"/>
        <v>0</v>
      </c>
      <c r="L76" s="127"/>
      <c r="M76" s="128"/>
      <c r="N76" s="129"/>
    </row>
    <row r="77" spans="1:15" ht="28" x14ac:dyDescent="0.35">
      <c r="A77" s="1">
        <v>34</v>
      </c>
      <c r="B77" s="4" t="s">
        <v>38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1.5</v>
      </c>
      <c r="J77" s="3">
        <f t="shared" si="6"/>
        <v>1.5</v>
      </c>
      <c r="K77" s="33">
        <f t="shared" si="7"/>
        <v>0</v>
      </c>
      <c r="L77" s="127"/>
      <c r="M77" s="128"/>
      <c r="N77" s="129"/>
    </row>
    <row r="78" spans="1:15" ht="28" x14ac:dyDescent="0.35">
      <c r="A78" s="1">
        <v>35</v>
      </c>
      <c r="B78" s="4" t="s">
        <v>39</v>
      </c>
      <c r="C78" s="3" t="s">
        <v>260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1.5</v>
      </c>
      <c r="K78" s="33">
        <f t="shared" si="7"/>
        <v>0</v>
      </c>
      <c r="L78" s="127"/>
      <c r="M78" s="128"/>
      <c r="N78" s="129"/>
    </row>
    <row r="79" spans="1:15" ht="28" x14ac:dyDescent="0.35">
      <c r="A79" s="1">
        <v>36</v>
      </c>
      <c r="B79" s="4" t="s">
        <v>40</v>
      </c>
      <c r="C79" s="3" t="s">
        <v>260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</v>
      </c>
      <c r="J79" s="3">
        <f t="shared" si="6"/>
        <v>1</v>
      </c>
      <c r="K79" s="33">
        <f t="shared" si="7"/>
        <v>0</v>
      </c>
      <c r="L79" s="127"/>
      <c r="M79" s="128"/>
      <c r="N79" s="129"/>
    </row>
    <row r="80" spans="1:15" x14ac:dyDescent="0.35">
      <c r="A80" s="1">
        <v>37</v>
      </c>
      <c r="B80" s="4" t="s">
        <v>41</v>
      </c>
      <c r="C80" s="3" t="s">
        <v>260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2.5</v>
      </c>
      <c r="J80" s="3">
        <f t="shared" si="6"/>
        <v>2.5</v>
      </c>
      <c r="K80" s="33">
        <f t="shared" si="7"/>
        <v>0</v>
      </c>
      <c r="L80" s="127"/>
      <c r="M80" s="128"/>
      <c r="N80" s="129"/>
      <c r="O80" s="23"/>
    </row>
    <row r="81" spans="1:14" x14ac:dyDescent="0.35">
      <c r="I81" s="14" t="s">
        <v>309</v>
      </c>
      <c r="J81" s="34">
        <f>SUM(J73:J80)</f>
        <v>20</v>
      </c>
      <c r="K81" s="34">
        <f>SUM(K73:K80)</f>
        <v>0</v>
      </c>
    </row>
    <row r="83" spans="1:14" ht="15" x14ac:dyDescent="0.35">
      <c r="A83" s="139" t="s">
        <v>42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</row>
    <row r="84" spans="1:14" ht="26" customHeight="1" x14ac:dyDescent="0.35">
      <c r="A84" s="8" t="s">
        <v>340</v>
      </c>
      <c r="B84" s="7" t="s">
        <v>342</v>
      </c>
      <c r="C84" s="11" t="s">
        <v>17</v>
      </c>
      <c r="D84" s="11" t="s">
        <v>316</v>
      </c>
      <c r="E84" s="11" t="s">
        <v>259</v>
      </c>
      <c r="F84" s="8" t="s">
        <v>235</v>
      </c>
      <c r="G84" s="8" t="s">
        <v>329</v>
      </c>
      <c r="H84" s="8" t="s">
        <v>330</v>
      </c>
      <c r="I84" s="8" t="s">
        <v>233</v>
      </c>
      <c r="J84" s="8" t="s">
        <v>234</v>
      </c>
      <c r="K84" s="8" t="s">
        <v>252</v>
      </c>
      <c r="L84" s="124" t="s">
        <v>255</v>
      </c>
      <c r="M84" s="125"/>
      <c r="N84" s="126"/>
    </row>
    <row r="85" spans="1:14" x14ac:dyDescent="0.35">
      <c r="A85" s="1">
        <v>38</v>
      </c>
      <c r="B85" s="2" t="s">
        <v>43</v>
      </c>
      <c r="C85" s="3" t="s">
        <v>261</v>
      </c>
      <c r="D85" s="3" t="s">
        <v>262</v>
      </c>
      <c r="E85" s="3">
        <v>1</v>
      </c>
      <c r="F85" s="38"/>
      <c r="G85" s="39" t="s">
        <v>322</v>
      </c>
      <c r="H85" s="48">
        <f>IFERROR(VLOOKUP(G85,params!$G$1:$H$6,2,FALSE),"")</f>
        <v>1</v>
      </c>
      <c r="I85" s="3">
        <v>5</v>
      </c>
      <c r="J85" s="3">
        <f t="shared" ref="J85:J91" si="8">IF(C85="Activo",I85,0)</f>
        <v>0</v>
      </c>
      <c r="K85" s="33">
        <f t="shared" ref="K85:K91" si="9">IFERROR(IF(AND(C85="Desactivo",F85&gt;0),F85/E85*I85*H85,IF(F85&lt;=E85,F85/E85*J85*H85,IF(F85&gt;E85,"Excesso de Evidênicias",0))),0)</f>
        <v>0</v>
      </c>
      <c r="L85" s="127"/>
      <c r="M85" s="128"/>
      <c r="N85" s="129"/>
    </row>
    <row r="86" spans="1:14" x14ac:dyDescent="0.35">
      <c r="A86" s="1">
        <v>39</v>
      </c>
      <c r="B86" s="2" t="s">
        <v>44</v>
      </c>
      <c r="C86" s="3" t="s">
        <v>260</v>
      </c>
      <c r="D86" s="3" t="s">
        <v>262</v>
      </c>
      <c r="E86" s="3">
        <v>1</v>
      </c>
      <c r="F86" s="38"/>
      <c r="G86" s="39"/>
      <c r="H86" s="48" t="str">
        <f>IFERROR(VLOOKUP(G86,params!$G$1:$H$6,2,FALSE),"")</f>
        <v/>
      </c>
      <c r="I86" s="3">
        <v>3</v>
      </c>
      <c r="J86" s="3">
        <f t="shared" si="8"/>
        <v>3</v>
      </c>
      <c r="K86" s="33">
        <f t="shared" si="9"/>
        <v>0</v>
      </c>
      <c r="L86" s="127"/>
      <c r="M86" s="128"/>
      <c r="N86" s="129"/>
    </row>
    <row r="87" spans="1:14" x14ac:dyDescent="0.35">
      <c r="A87" s="1">
        <v>40</v>
      </c>
      <c r="B87" s="2" t="s">
        <v>45</v>
      </c>
      <c r="C87" s="3" t="s">
        <v>260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2</v>
      </c>
      <c r="J87" s="3">
        <f t="shared" si="8"/>
        <v>2</v>
      </c>
      <c r="K87" s="33">
        <f t="shared" si="9"/>
        <v>0</v>
      </c>
      <c r="L87" s="127"/>
      <c r="M87" s="128"/>
      <c r="N87" s="129"/>
    </row>
    <row r="88" spans="1:14" x14ac:dyDescent="0.35">
      <c r="A88" s="1">
        <v>41</v>
      </c>
      <c r="B88" s="2" t="s">
        <v>46</v>
      </c>
      <c r="C88" s="3" t="s">
        <v>260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1.5</v>
      </c>
      <c r="J88" s="3">
        <f t="shared" si="8"/>
        <v>1.5</v>
      </c>
      <c r="K88" s="33">
        <f t="shared" si="9"/>
        <v>0</v>
      </c>
      <c r="L88" s="127"/>
      <c r="M88" s="128"/>
      <c r="N88" s="129"/>
    </row>
    <row r="89" spans="1:14" ht="28" x14ac:dyDescent="0.35">
      <c r="A89" s="1">
        <v>42</v>
      </c>
      <c r="B89" s="2" t="s">
        <v>47</v>
      </c>
      <c r="C89" s="3" t="s">
        <v>261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0</v>
      </c>
      <c r="K89" s="33">
        <f t="shared" si="9"/>
        <v>0</v>
      </c>
      <c r="L89" s="127"/>
      <c r="M89" s="128"/>
      <c r="N89" s="129"/>
    </row>
    <row r="90" spans="1:14" ht="28" x14ac:dyDescent="0.35">
      <c r="A90" s="1">
        <v>43</v>
      </c>
      <c r="B90" s="2" t="s">
        <v>48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4" ht="28" x14ac:dyDescent="0.35">
      <c r="A91" s="1">
        <v>44</v>
      </c>
      <c r="B91" s="2" t="s">
        <v>49</v>
      </c>
      <c r="C91" s="3" t="s">
        <v>260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0.5</v>
      </c>
      <c r="J91" s="3">
        <f t="shared" si="8"/>
        <v>0.5</v>
      </c>
      <c r="K91" s="33">
        <f t="shared" si="9"/>
        <v>0</v>
      </c>
      <c r="L91" s="127"/>
      <c r="M91" s="128"/>
      <c r="N91" s="129"/>
    </row>
    <row r="92" spans="1:14" x14ac:dyDescent="0.35">
      <c r="I92" s="14" t="s">
        <v>309</v>
      </c>
      <c r="J92" s="34">
        <f>SUM(J85:J91)</f>
        <v>7</v>
      </c>
      <c r="K92" s="34">
        <f>SUM(K85:K91)</f>
        <v>0</v>
      </c>
    </row>
    <row r="94" spans="1:14" ht="15" x14ac:dyDescent="0.35">
      <c r="A94" s="139" t="s">
        <v>210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</row>
    <row r="95" spans="1:14" ht="26" customHeight="1" x14ac:dyDescent="0.35">
      <c r="A95" s="8" t="s">
        <v>340</v>
      </c>
      <c r="B95" s="7" t="s">
        <v>342</v>
      </c>
      <c r="C95" s="8" t="s">
        <v>17</v>
      </c>
      <c r="D95" s="8" t="s">
        <v>316</v>
      </c>
      <c r="E95" s="8" t="s">
        <v>259</v>
      </c>
      <c r="F95" s="8" t="s">
        <v>235</v>
      </c>
      <c r="G95" s="8" t="s">
        <v>329</v>
      </c>
      <c r="H95" s="8" t="s">
        <v>330</v>
      </c>
      <c r="I95" s="8" t="s">
        <v>233</v>
      </c>
      <c r="J95" s="8" t="s">
        <v>234</v>
      </c>
      <c r="K95" s="8" t="s">
        <v>252</v>
      </c>
      <c r="L95" s="124" t="s">
        <v>255</v>
      </c>
      <c r="M95" s="125"/>
      <c r="N95" s="126"/>
    </row>
    <row r="96" spans="1:14" ht="28" x14ac:dyDescent="0.35">
      <c r="A96" s="1">
        <v>45</v>
      </c>
      <c r="B96" s="2" t="s">
        <v>50</v>
      </c>
      <c r="C96" s="3" t="s">
        <v>260</v>
      </c>
      <c r="D96" s="3" t="s">
        <v>262</v>
      </c>
      <c r="E96" s="3">
        <v>1</v>
      </c>
      <c r="F96" s="38"/>
      <c r="G96" s="39"/>
      <c r="H96" s="48" t="str">
        <f>IFERROR(VLOOKUP(G96,params!$G$1:$H$6,2,FALSE),"")</f>
        <v/>
      </c>
      <c r="I96" s="3">
        <v>7</v>
      </c>
      <c r="J96" s="3">
        <f t="shared" ref="J96:J118" si="10">IF(C96="Activo",I96,0)</f>
        <v>7</v>
      </c>
      <c r="K96" s="33">
        <f t="shared" ref="K96:K118" si="11">IFERROR(IF(AND(C96="Desactivo",F96&gt;0),F96/E96*I96*H96,IF(F96&lt;=E96,F96/E96*J96*H96,IF(F96&gt;E96,"Excesso de Evidênicias",0))),0)</f>
        <v>0</v>
      </c>
      <c r="L96" s="127"/>
      <c r="M96" s="128"/>
      <c r="N96" s="129"/>
    </row>
    <row r="97" spans="1:14" ht="28" x14ac:dyDescent="0.35">
      <c r="A97" s="1">
        <v>46</v>
      </c>
      <c r="B97" s="2" t="s">
        <v>211</v>
      </c>
      <c r="C97" s="3" t="s">
        <v>260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6</v>
      </c>
      <c r="J97" s="3">
        <f t="shared" si="10"/>
        <v>6</v>
      </c>
      <c r="K97" s="33">
        <f t="shared" si="11"/>
        <v>0</v>
      </c>
      <c r="L97" s="127"/>
      <c r="M97" s="128"/>
      <c r="N97" s="129"/>
    </row>
    <row r="98" spans="1:14" ht="28" x14ac:dyDescent="0.35">
      <c r="A98" s="1">
        <v>47</v>
      </c>
      <c r="B98" s="2" t="s">
        <v>212</v>
      </c>
      <c r="C98" s="3" t="s">
        <v>260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5</v>
      </c>
      <c r="J98" s="3">
        <f t="shared" si="10"/>
        <v>5</v>
      </c>
      <c r="K98" s="33">
        <f t="shared" si="11"/>
        <v>0</v>
      </c>
      <c r="L98" s="127"/>
      <c r="M98" s="128"/>
      <c r="N98" s="129"/>
    </row>
    <row r="99" spans="1:14" x14ac:dyDescent="0.35">
      <c r="A99" s="1">
        <v>48</v>
      </c>
      <c r="B99" s="2" t="s">
        <v>51</v>
      </c>
      <c r="C99" s="3" t="s">
        <v>260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4</v>
      </c>
      <c r="J99" s="3">
        <f t="shared" si="10"/>
        <v>4</v>
      </c>
      <c r="K99" s="33">
        <f t="shared" si="11"/>
        <v>0</v>
      </c>
      <c r="L99" s="127"/>
      <c r="M99" s="128"/>
      <c r="N99" s="129"/>
    </row>
    <row r="100" spans="1:14" ht="28" x14ac:dyDescent="0.35">
      <c r="A100" s="1">
        <v>49</v>
      </c>
      <c r="B100" s="2" t="s">
        <v>213</v>
      </c>
      <c r="C100" s="3" t="s">
        <v>260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4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50</v>
      </c>
      <c r="B101" s="2" t="s">
        <v>214</v>
      </c>
      <c r="C101" s="3" t="s">
        <v>260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3.5</v>
      </c>
      <c r="J101" s="3">
        <f t="shared" si="10"/>
        <v>3.5</v>
      </c>
      <c r="K101" s="33">
        <f t="shared" si="11"/>
        <v>0</v>
      </c>
      <c r="L101" s="127"/>
      <c r="M101" s="128"/>
      <c r="N101" s="129"/>
    </row>
    <row r="102" spans="1:14" x14ac:dyDescent="0.35">
      <c r="A102" s="1">
        <v>51</v>
      </c>
      <c r="B102" s="2" t="s">
        <v>52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ht="28" x14ac:dyDescent="0.35">
      <c r="A103" s="1">
        <v>52</v>
      </c>
      <c r="B103" s="2" t="s">
        <v>215</v>
      </c>
      <c r="C103" s="3" t="s">
        <v>260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3.5</v>
      </c>
      <c r="K103" s="33">
        <f t="shared" si="11"/>
        <v>0</v>
      </c>
      <c r="L103" s="127"/>
      <c r="M103" s="128"/>
      <c r="N103" s="129"/>
    </row>
    <row r="104" spans="1:14" x14ac:dyDescent="0.35">
      <c r="A104" s="1">
        <v>53</v>
      </c>
      <c r="B104" s="2" t="s">
        <v>53</v>
      </c>
      <c r="C104" s="3" t="s">
        <v>260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</v>
      </c>
      <c r="J104" s="3">
        <f t="shared" si="10"/>
        <v>3</v>
      </c>
      <c r="K104" s="33">
        <f t="shared" si="11"/>
        <v>0</v>
      </c>
      <c r="L104" s="127"/>
      <c r="M104" s="128"/>
      <c r="N104" s="129"/>
    </row>
    <row r="105" spans="1:14" ht="28" x14ac:dyDescent="0.35">
      <c r="A105" s="1">
        <v>54</v>
      </c>
      <c r="B105" s="2" t="s">
        <v>216</v>
      </c>
      <c r="C105" s="3" t="s">
        <v>260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2.5</v>
      </c>
      <c r="J105" s="3">
        <f t="shared" si="10"/>
        <v>2.5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55</v>
      </c>
      <c r="B106" s="2" t="s">
        <v>54</v>
      </c>
      <c r="C106" s="3" t="s">
        <v>260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2.5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56</v>
      </c>
      <c r="B107" s="2" t="s">
        <v>55</v>
      </c>
      <c r="C107" s="3" t="s">
        <v>260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2.5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57</v>
      </c>
      <c r="B108" s="2" t="s">
        <v>217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x14ac:dyDescent="0.35">
      <c r="A109" s="1">
        <v>58</v>
      </c>
      <c r="B109" s="2" t="s">
        <v>56</v>
      </c>
      <c r="C109" s="3" t="s">
        <v>260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</v>
      </c>
      <c r="J109" s="3">
        <f t="shared" si="10"/>
        <v>2</v>
      </c>
      <c r="K109" s="33">
        <f t="shared" si="11"/>
        <v>0</v>
      </c>
      <c r="L109" s="127"/>
      <c r="M109" s="128"/>
      <c r="N109" s="129"/>
    </row>
    <row r="110" spans="1:14" ht="28" x14ac:dyDescent="0.35">
      <c r="A110" s="1">
        <v>59</v>
      </c>
      <c r="B110" s="2" t="s">
        <v>218</v>
      </c>
      <c r="C110" s="3" t="s">
        <v>260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2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60</v>
      </c>
      <c r="B111" s="2" t="s">
        <v>57</v>
      </c>
      <c r="C111" s="3" t="s">
        <v>260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2</v>
      </c>
      <c r="K111" s="33">
        <f t="shared" si="11"/>
        <v>0</v>
      </c>
      <c r="L111" s="127"/>
      <c r="M111" s="128"/>
      <c r="N111" s="129"/>
    </row>
    <row r="112" spans="1:14" x14ac:dyDescent="0.35">
      <c r="A112" s="1">
        <v>61</v>
      </c>
      <c r="B112" s="2" t="s">
        <v>58</v>
      </c>
      <c r="C112" s="3" t="s">
        <v>260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1.5</v>
      </c>
      <c r="J112" s="3">
        <f t="shared" si="10"/>
        <v>1.5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62</v>
      </c>
      <c r="B113" s="2" t="s">
        <v>59</v>
      </c>
      <c r="C113" s="3" t="s">
        <v>260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</v>
      </c>
      <c r="J113" s="3">
        <f t="shared" si="10"/>
        <v>1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63</v>
      </c>
      <c r="B114" s="2" t="s">
        <v>60</v>
      </c>
      <c r="C114" s="3" t="s">
        <v>260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1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64</v>
      </c>
      <c r="B115" s="2" t="s">
        <v>282</v>
      </c>
      <c r="C115" s="3" t="s">
        <v>260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1</v>
      </c>
      <c r="K115" s="33">
        <f t="shared" si="11"/>
        <v>0</v>
      </c>
      <c r="L115" s="127"/>
      <c r="M115" s="128"/>
      <c r="N115" s="129"/>
    </row>
    <row r="116" spans="1:14" ht="28" x14ac:dyDescent="0.35">
      <c r="A116" s="1">
        <v>65</v>
      </c>
      <c r="B116" s="2" t="s">
        <v>219</v>
      </c>
      <c r="C116" s="3" t="s">
        <v>260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1</v>
      </c>
      <c r="K116" s="33">
        <f t="shared" si="11"/>
        <v>0</v>
      </c>
      <c r="L116" s="127"/>
      <c r="M116" s="128"/>
      <c r="N116" s="129"/>
    </row>
    <row r="117" spans="1:14" x14ac:dyDescent="0.35">
      <c r="A117" s="1">
        <v>66</v>
      </c>
      <c r="B117" s="2" t="s">
        <v>220</v>
      </c>
      <c r="C117" s="3" t="s">
        <v>260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1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67</v>
      </c>
      <c r="B118" s="2" t="s">
        <v>221</v>
      </c>
      <c r="C118" s="3" t="s">
        <v>260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0.5</v>
      </c>
      <c r="J118" s="3">
        <f t="shared" si="10"/>
        <v>0.5</v>
      </c>
      <c r="K118" s="33">
        <f t="shared" si="11"/>
        <v>0</v>
      </c>
      <c r="L118" s="127"/>
      <c r="M118" s="128"/>
      <c r="N118" s="129"/>
    </row>
    <row r="119" spans="1:14" x14ac:dyDescent="0.35">
      <c r="I119" s="14" t="s">
        <v>309</v>
      </c>
      <c r="J119" s="34">
        <f>SUM(J96:J118)</f>
        <v>56.5</v>
      </c>
      <c r="K119" s="34">
        <f>SUM(K96:K118)</f>
        <v>0</v>
      </c>
    </row>
    <row r="121" spans="1:14" ht="15" x14ac:dyDescent="0.35">
      <c r="A121" s="139" t="s">
        <v>222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1:14" ht="26" customHeight="1" x14ac:dyDescent="0.35">
      <c r="A122" s="8" t="s">
        <v>340</v>
      </c>
      <c r="B122" s="7" t="s">
        <v>342</v>
      </c>
      <c r="C122" s="8" t="s">
        <v>17</v>
      </c>
      <c r="D122" s="8" t="s">
        <v>316</v>
      </c>
      <c r="E122" s="8" t="s">
        <v>259</v>
      </c>
      <c r="F122" s="8" t="s">
        <v>235</v>
      </c>
      <c r="G122" s="8" t="s">
        <v>329</v>
      </c>
      <c r="H122" s="8" t="s">
        <v>330</v>
      </c>
      <c r="I122" s="8" t="s">
        <v>233</v>
      </c>
      <c r="J122" s="8" t="s">
        <v>234</v>
      </c>
      <c r="K122" s="8" t="s">
        <v>252</v>
      </c>
      <c r="L122" s="124" t="s">
        <v>255</v>
      </c>
      <c r="M122" s="125"/>
      <c r="N122" s="126"/>
    </row>
    <row r="123" spans="1:14" x14ac:dyDescent="0.35">
      <c r="A123" s="1">
        <v>68</v>
      </c>
      <c r="B123" s="2" t="s">
        <v>61</v>
      </c>
      <c r="C123" s="3" t="s">
        <v>260</v>
      </c>
      <c r="D123" s="3" t="s">
        <v>262</v>
      </c>
      <c r="E123" s="3">
        <v>1</v>
      </c>
      <c r="F123" s="38"/>
      <c r="G123" s="39"/>
      <c r="H123" s="48" t="str">
        <f>IFERROR(VLOOKUP(G123,params!$G$1:$H$6,2,FALSE),"")</f>
        <v/>
      </c>
      <c r="I123" s="3">
        <v>7</v>
      </c>
      <c r="J123" s="3">
        <f t="shared" ref="J123:J137" si="12">IF(C123="Activo",I123,0)</f>
        <v>7</v>
      </c>
      <c r="K123" s="33">
        <f t="shared" ref="K123:K137" si="13">IFERROR(IF(AND(C123="Desactivo",F123&gt;0),F123/E123*I123*H123,IF(F123&lt;=E123,F123/E123*J123*H123,IF(F123&gt;E123,"Excesso de Evidênicias",0))),0)</f>
        <v>0</v>
      </c>
      <c r="L123" s="127"/>
      <c r="M123" s="128"/>
      <c r="N123" s="129"/>
    </row>
    <row r="124" spans="1:14" x14ac:dyDescent="0.35">
      <c r="A124" s="1">
        <v>69</v>
      </c>
      <c r="B124" s="2" t="s">
        <v>62</v>
      </c>
      <c r="C124" s="3" t="s">
        <v>260</v>
      </c>
      <c r="D124" s="3" t="s">
        <v>263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6</v>
      </c>
      <c r="J124" s="3">
        <f t="shared" si="12"/>
        <v>6</v>
      </c>
      <c r="K124" s="33">
        <f t="shared" si="13"/>
        <v>0</v>
      </c>
      <c r="L124" s="127"/>
      <c r="M124" s="128"/>
      <c r="N124" s="129"/>
    </row>
    <row r="125" spans="1:14" x14ac:dyDescent="0.35">
      <c r="A125" s="1">
        <v>70</v>
      </c>
      <c r="B125" s="2" t="s">
        <v>63</v>
      </c>
      <c r="C125" s="3" t="s">
        <v>260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5</v>
      </c>
      <c r="J125" s="3">
        <f t="shared" si="12"/>
        <v>5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71</v>
      </c>
      <c r="B126" s="2" t="s">
        <v>64</v>
      </c>
      <c r="C126" s="3" t="s">
        <v>260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5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72</v>
      </c>
      <c r="B127" s="2" t="s">
        <v>283</v>
      </c>
      <c r="C127" s="3" t="s">
        <v>260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5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73</v>
      </c>
      <c r="B128" s="2" t="s">
        <v>65</v>
      </c>
      <c r="C128" s="3" t="s">
        <v>260</v>
      </c>
      <c r="D128" s="3" t="s">
        <v>265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4</v>
      </c>
      <c r="J128" s="3">
        <f t="shared" si="12"/>
        <v>4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74</v>
      </c>
      <c r="B129" s="2" t="s">
        <v>66</v>
      </c>
      <c r="C129" s="3" t="s">
        <v>260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4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75</v>
      </c>
      <c r="B130" s="2" t="s">
        <v>67</v>
      </c>
      <c r="C130" s="3" t="s">
        <v>260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4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76</v>
      </c>
      <c r="B131" s="6" t="s">
        <v>68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77</v>
      </c>
      <c r="B132" s="6" t="s">
        <v>69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3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78</v>
      </c>
      <c r="B133" s="2" t="s">
        <v>70</v>
      </c>
      <c r="C133" s="3" t="s">
        <v>260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3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79</v>
      </c>
      <c r="B134" s="2" t="s">
        <v>71</v>
      </c>
      <c r="C134" s="3" t="s">
        <v>260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3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80</v>
      </c>
      <c r="B135" s="2" t="s">
        <v>72</v>
      </c>
      <c r="C135" s="3" t="s">
        <v>260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3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81</v>
      </c>
      <c r="B136" s="2" t="s">
        <v>73</v>
      </c>
      <c r="C136" s="3" t="s">
        <v>260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2</v>
      </c>
      <c r="J136" s="3">
        <f t="shared" si="12"/>
        <v>2</v>
      </c>
      <c r="K136" s="33">
        <f t="shared" si="13"/>
        <v>0</v>
      </c>
      <c r="L136" s="127"/>
      <c r="M136" s="128"/>
      <c r="N136" s="129"/>
    </row>
    <row r="137" spans="1:14" ht="28" x14ac:dyDescent="0.35">
      <c r="A137" s="1">
        <v>82</v>
      </c>
      <c r="B137" s="2" t="s">
        <v>74</v>
      </c>
      <c r="C137" s="3" t="s">
        <v>260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2</v>
      </c>
      <c r="K137" s="33">
        <f t="shared" si="13"/>
        <v>0</v>
      </c>
      <c r="L137" s="127"/>
      <c r="M137" s="128"/>
      <c r="N137" s="129"/>
    </row>
    <row r="138" spans="1:14" x14ac:dyDescent="0.35">
      <c r="I138" s="14" t="s">
        <v>309</v>
      </c>
      <c r="J138" s="34">
        <f>SUM(J123:J137)</f>
        <v>53</v>
      </c>
      <c r="K138" s="34">
        <f>SUM(K123:K137)</f>
        <v>0</v>
      </c>
    </row>
    <row r="140" spans="1:14" ht="15" x14ac:dyDescent="0.35">
      <c r="A140" s="146" t="s">
        <v>223</v>
      </c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 ht="26" customHeight="1" x14ac:dyDescent="0.35">
      <c r="A141" s="8" t="s">
        <v>340</v>
      </c>
      <c r="B141" s="7" t="s">
        <v>342</v>
      </c>
      <c r="C141" s="8" t="s">
        <v>17</v>
      </c>
      <c r="D141" s="8" t="s">
        <v>316</v>
      </c>
      <c r="E141" s="8" t="s">
        <v>259</v>
      </c>
      <c r="F141" s="8" t="s">
        <v>235</v>
      </c>
      <c r="G141" s="8" t="s">
        <v>329</v>
      </c>
      <c r="H141" s="8" t="s">
        <v>330</v>
      </c>
      <c r="I141" s="8" t="s">
        <v>233</v>
      </c>
      <c r="J141" s="8" t="s">
        <v>234</v>
      </c>
      <c r="K141" s="8" t="s">
        <v>252</v>
      </c>
      <c r="L141" s="124" t="s">
        <v>255</v>
      </c>
      <c r="M141" s="125"/>
      <c r="N141" s="126"/>
    </row>
    <row r="142" spans="1:14" x14ac:dyDescent="0.35">
      <c r="A142" s="1">
        <v>83</v>
      </c>
      <c r="B142" s="2" t="s">
        <v>75</v>
      </c>
      <c r="C142" s="3" t="s">
        <v>261</v>
      </c>
      <c r="D142" s="3" t="s">
        <v>262</v>
      </c>
      <c r="E142" s="3">
        <v>1</v>
      </c>
      <c r="F142" s="38"/>
      <c r="G142" s="39"/>
      <c r="H142" s="48" t="str">
        <f>IFERROR(VLOOKUP(G142,params!$G$1:$H$6,2,FALSE),"")</f>
        <v/>
      </c>
      <c r="I142" s="3">
        <v>5</v>
      </c>
      <c r="J142" s="3">
        <f t="shared" ref="J142:J152" si="14">IF(C142="Activo",I142,0)</f>
        <v>0</v>
      </c>
      <c r="K142" s="33">
        <f t="shared" ref="K142:K152" si="15">IFERROR(IF(AND(C142="Desactivo",F142&gt;0),F142/E142*I142*H142,IF(F142&lt;=E142,F142/E142*J142*H142,IF(F142&gt;E142,"Excesso de Evidênicias",0))),0)</f>
        <v>0</v>
      </c>
      <c r="L142" s="127"/>
      <c r="M142" s="128"/>
      <c r="N142" s="129"/>
    </row>
    <row r="143" spans="1:14" x14ac:dyDescent="0.35">
      <c r="A143" s="1">
        <v>84</v>
      </c>
      <c r="B143" s="2" t="s">
        <v>76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3.5</v>
      </c>
      <c r="J143" s="3">
        <f t="shared" si="14"/>
        <v>0</v>
      </c>
      <c r="K143" s="33">
        <f t="shared" si="15"/>
        <v>0</v>
      </c>
      <c r="L143" s="127"/>
      <c r="M143" s="128"/>
      <c r="N143" s="129"/>
    </row>
    <row r="144" spans="1:14" x14ac:dyDescent="0.35">
      <c r="A144" s="1">
        <v>85</v>
      </c>
      <c r="B144" s="2" t="s">
        <v>284</v>
      </c>
      <c r="C144" s="3" t="s">
        <v>260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3.5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86</v>
      </c>
      <c r="B145" s="2" t="s">
        <v>77</v>
      </c>
      <c r="C145" s="3" t="s">
        <v>260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</v>
      </c>
      <c r="J145" s="3">
        <f t="shared" si="14"/>
        <v>3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87</v>
      </c>
      <c r="B146" s="2" t="s">
        <v>78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88</v>
      </c>
      <c r="B147" s="2" t="s">
        <v>79</v>
      </c>
      <c r="C147" s="3" t="s">
        <v>260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2.5</v>
      </c>
      <c r="J147" s="3">
        <f t="shared" si="14"/>
        <v>2.5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89</v>
      </c>
      <c r="B148" s="2" t="s">
        <v>80</v>
      </c>
      <c r="C148" s="3" t="s">
        <v>260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2.5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90</v>
      </c>
      <c r="B149" s="2" t="s">
        <v>81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ht="28" x14ac:dyDescent="0.35">
      <c r="A150" s="1">
        <v>91</v>
      </c>
      <c r="B150" s="2" t="s">
        <v>82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1.5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x14ac:dyDescent="0.35">
      <c r="A151" s="1">
        <v>92</v>
      </c>
      <c r="B151" s="2" t="s">
        <v>224</v>
      </c>
      <c r="C151" s="3" t="s">
        <v>260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1.5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93</v>
      </c>
      <c r="B152" s="2" t="s">
        <v>83</v>
      </c>
      <c r="C152" s="3" t="s">
        <v>260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</v>
      </c>
      <c r="J152" s="3">
        <f t="shared" si="14"/>
        <v>1</v>
      </c>
      <c r="K152" s="33">
        <f t="shared" si="15"/>
        <v>0</v>
      </c>
      <c r="L152" s="127"/>
      <c r="M152" s="128"/>
      <c r="N152" s="129"/>
    </row>
    <row r="153" spans="1:14" x14ac:dyDescent="0.35">
      <c r="I153" s="14" t="s">
        <v>309</v>
      </c>
      <c r="J153" s="34">
        <f>SUM(J142:J152)</f>
        <v>14</v>
      </c>
      <c r="K153" s="34">
        <f>SUM(K142:K152)</f>
        <v>0</v>
      </c>
    </row>
    <row r="155" spans="1:14" ht="15" x14ac:dyDescent="0.35">
      <c r="A155" s="139" t="s">
        <v>225</v>
      </c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1:14" ht="26" customHeight="1" x14ac:dyDescent="0.35">
      <c r="A156" s="8" t="s">
        <v>340</v>
      </c>
      <c r="B156" s="7" t="s">
        <v>342</v>
      </c>
      <c r="C156" s="8" t="s">
        <v>17</v>
      </c>
      <c r="D156" s="8" t="s">
        <v>316</v>
      </c>
      <c r="E156" s="8" t="s">
        <v>259</v>
      </c>
      <c r="F156" s="8" t="s">
        <v>235</v>
      </c>
      <c r="G156" s="8" t="s">
        <v>329</v>
      </c>
      <c r="H156" s="8" t="s">
        <v>330</v>
      </c>
      <c r="I156" s="8" t="s">
        <v>233</v>
      </c>
      <c r="J156" s="8" t="s">
        <v>234</v>
      </c>
      <c r="K156" s="8" t="s">
        <v>252</v>
      </c>
      <c r="L156" s="124" t="s">
        <v>255</v>
      </c>
      <c r="M156" s="125"/>
      <c r="N156" s="126"/>
    </row>
    <row r="157" spans="1:14" x14ac:dyDescent="0.35">
      <c r="A157" s="1">
        <v>94</v>
      </c>
      <c r="B157" s="2" t="s">
        <v>226</v>
      </c>
      <c r="C157" s="3" t="s">
        <v>260</v>
      </c>
      <c r="D157" s="3" t="s">
        <v>262</v>
      </c>
      <c r="E157" s="3">
        <v>1</v>
      </c>
      <c r="F157" s="38"/>
      <c r="G157" s="39"/>
      <c r="H157" s="48" t="str">
        <f>IFERROR(VLOOKUP(G157,params!$G$1:$H$6,2,FALSE),"")</f>
        <v/>
      </c>
      <c r="I157" s="3">
        <v>5</v>
      </c>
      <c r="J157" s="3">
        <f t="shared" ref="J157:J160" si="16">IF(C157="Activo",I157,0)</f>
        <v>5</v>
      </c>
      <c r="K157" s="33">
        <f t="shared" ref="K157:K160" si="17">IFERROR(IF(AND(C157="Desactivo",F157&gt;0),F157/E157*I157*H157,IF(F157&lt;=E157,F157/E157*J157*H157,IF(F157&gt;E157,"Excesso de Evidênicias",0))),0)</f>
        <v>0</v>
      </c>
      <c r="L157" s="127"/>
      <c r="M157" s="128"/>
      <c r="N157" s="129"/>
    </row>
    <row r="158" spans="1:14" x14ac:dyDescent="0.35">
      <c r="A158" s="1">
        <v>95</v>
      </c>
      <c r="B158" s="2" t="s">
        <v>227</v>
      </c>
      <c r="C158" s="3" t="s">
        <v>260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3</v>
      </c>
      <c r="J158" s="3">
        <f t="shared" si="16"/>
        <v>3</v>
      </c>
      <c r="K158" s="33">
        <f t="shared" si="17"/>
        <v>0</v>
      </c>
      <c r="L158" s="127"/>
      <c r="M158" s="128"/>
      <c r="N158" s="129"/>
    </row>
    <row r="159" spans="1:14" x14ac:dyDescent="0.35">
      <c r="A159" s="1">
        <v>96</v>
      </c>
      <c r="B159" s="2" t="s">
        <v>228</v>
      </c>
      <c r="C159" s="3" t="s">
        <v>260</v>
      </c>
      <c r="D159" s="3" t="s">
        <v>265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1.5</v>
      </c>
      <c r="J159" s="3">
        <f t="shared" si="16"/>
        <v>1.5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97</v>
      </c>
      <c r="B160" s="2" t="s">
        <v>229</v>
      </c>
      <c r="C160" s="3" t="s">
        <v>260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</v>
      </c>
      <c r="J160" s="3">
        <f t="shared" si="16"/>
        <v>1</v>
      </c>
      <c r="K160" s="33">
        <f t="shared" si="17"/>
        <v>0</v>
      </c>
      <c r="L160" s="127"/>
      <c r="M160" s="128"/>
      <c r="N160" s="129"/>
    </row>
    <row r="161" spans="1:14" x14ac:dyDescent="0.35">
      <c r="I161" s="14" t="s">
        <v>309</v>
      </c>
      <c r="J161" s="34">
        <f>SUM(J157:J160)</f>
        <v>10.5</v>
      </c>
      <c r="K161" s="34">
        <f>SUM(K157:K160)</f>
        <v>0</v>
      </c>
      <c r="L161" s="36"/>
      <c r="M161" s="35"/>
    </row>
    <row r="163" spans="1:14" ht="15" x14ac:dyDescent="0.35">
      <c r="A163" s="139" t="s">
        <v>230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1:14" ht="26" customHeight="1" x14ac:dyDescent="0.35">
      <c r="A164" s="8" t="s">
        <v>340</v>
      </c>
      <c r="B164" s="7" t="s">
        <v>342</v>
      </c>
      <c r="C164" s="8" t="s">
        <v>17</v>
      </c>
      <c r="D164" s="8" t="s">
        <v>316</v>
      </c>
      <c r="E164" s="8" t="s">
        <v>259</v>
      </c>
      <c r="F164" s="8" t="s">
        <v>235</v>
      </c>
      <c r="G164" s="8" t="s">
        <v>329</v>
      </c>
      <c r="H164" s="8" t="s">
        <v>330</v>
      </c>
      <c r="I164" s="8" t="s">
        <v>233</v>
      </c>
      <c r="J164" s="8" t="s">
        <v>234</v>
      </c>
      <c r="K164" s="8" t="s">
        <v>252</v>
      </c>
      <c r="L164" s="124" t="s">
        <v>255</v>
      </c>
      <c r="M164" s="125"/>
      <c r="N164" s="126"/>
    </row>
    <row r="165" spans="1:14" x14ac:dyDescent="0.35">
      <c r="A165" s="1">
        <v>98</v>
      </c>
      <c r="B165" s="4" t="s">
        <v>84</v>
      </c>
      <c r="C165" s="3" t="s">
        <v>260</v>
      </c>
      <c r="D165" s="3" t="s">
        <v>262</v>
      </c>
      <c r="E165" s="3">
        <v>1</v>
      </c>
      <c r="F165" s="38"/>
      <c r="G165" s="39"/>
      <c r="H165" s="48" t="str">
        <f>IFERROR(VLOOKUP(G165,params!$G$1:$H$6,2,FALSE),"")</f>
        <v/>
      </c>
      <c r="I165" s="3">
        <v>7</v>
      </c>
      <c r="J165" s="3">
        <f t="shared" ref="J165:J184" si="18">IF(C165="Activo",I165,0)</f>
        <v>7</v>
      </c>
      <c r="K165" s="33">
        <f t="shared" ref="K165:K184" si="19">IFERROR(IF(AND(C165="Desactivo",F165&gt;0),F165/E165*I165*H165,IF(F165&lt;=E165,F165/E165*J165*H165,IF(F165&gt;E165,"Excesso de Evidênicias",0))),0)</f>
        <v>0</v>
      </c>
      <c r="L165" s="127"/>
      <c r="M165" s="128"/>
      <c r="N165" s="129"/>
    </row>
    <row r="166" spans="1:14" ht="28" x14ac:dyDescent="0.35">
      <c r="A166" s="1">
        <v>99</v>
      </c>
      <c r="B166" s="4" t="s">
        <v>85</v>
      </c>
      <c r="C166" s="3" t="s">
        <v>260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5</v>
      </c>
      <c r="J166" s="3">
        <f t="shared" si="18"/>
        <v>5</v>
      </c>
      <c r="K166" s="33">
        <f t="shared" si="19"/>
        <v>0</v>
      </c>
      <c r="L166" s="127"/>
      <c r="M166" s="128"/>
      <c r="N166" s="129"/>
    </row>
    <row r="167" spans="1:14" ht="28" x14ac:dyDescent="0.35">
      <c r="A167" s="1">
        <v>100</v>
      </c>
      <c r="B167" s="4" t="s">
        <v>86</v>
      </c>
      <c r="C167" s="3" t="s">
        <v>260</v>
      </c>
      <c r="D167" s="3" t="s">
        <v>263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4</v>
      </c>
      <c r="J167" s="3">
        <f t="shared" si="18"/>
        <v>4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101</v>
      </c>
      <c r="B168" s="4" t="s">
        <v>87</v>
      </c>
      <c r="C168" s="3" t="s">
        <v>260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4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102</v>
      </c>
      <c r="B169" s="4" t="s">
        <v>88</v>
      </c>
      <c r="C169" s="3" t="s">
        <v>260</v>
      </c>
      <c r="D169" s="3" t="s">
        <v>262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3.5</v>
      </c>
      <c r="J169" s="3">
        <f t="shared" si="18"/>
        <v>3.5</v>
      </c>
      <c r="K169" s="33">
        <f t="shared" si="19"/>
        <v>0</v>
      </c>
      <c r="L169" s="127"/>
      <c r="M169" s="128"/>
      <c r="N169" s="129"/>
    </row>
    <row r="170" spans="1:14" x14ac:dyDescent="0.35">
      <c r="A170" s="1">
        <v>103</v>
      </c>
      <c r="B170" s="4" t="s">
        <v>89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104</v>
      </c>
      <c r="B171" s="4" t="s">
        <v>90</v>
      </c>
      <c r="C171" s="3" t="s">
        <v>260</v>
      </c>
      <c r="D171" s="3" t="s">
        <v>265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2.5</v>
      </c>
      <c r="J171" s="3">
        <f t="shared" si="18"/>
        <v>2.5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105</v>
      </c>
      <c r="B172" s="4" t="s">
        <v>91</v>
      </c>
      <c r="C172" s="3" t="s">
        <v>261</v>
      </c>
      <c r="D172" s="3" t="s">
        <v>262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ht="28" x14ac:dyDescent="0.35">
      <c r="A173" s="1">
        <v>106</v>
      </c>
      <c r="B173" s="4" t="s">
        <v>92</v>
      </c>
      <c r="C173" s="3" t="s">
        <v>260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2.5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107</v>
      </c>
      <c r="B174" s="4" t="s">
        <v>93</v>
      </c>
      <c r="C174" s="3" t="s">
        <v>260</v>
      </c>
      <c r="D174" s="3" t="s">
        <v>265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</v>
      </c>
      <c r="J174" s="3">
        <f t="shared" si="18"/>
        <v>2</v>
      </c>
      <c r="K174" s="33">
        <f t="shared" si="19"/>
        <v>0</v>
      </c>
      <c r="L174" s="127"/>
      <c r="M174" s="128"/>
      <c r="N174" s="129"/>
    </row>
    <row r="175" spans="1:14" x14ac:dyDescent="0.35">
      <c r="A175" s="1">
        <v>108</v>
      </c>
      <c r="B175" s="4" t="s">
        <v>94</v>
      </c>
      <c r="C175" s="3" t="s">
        <v>260</v>
      </c>
      <c r="D175" s="3" t="s">
        <v>263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2</v>
      </c>
      <c r="K175" s="33">
        <f t="shared" si="19"/>
        <v>0</v>
      </c>
      <c r="L175" s="127"/>
      <c r="M175" s="128"/>
      <c r="N175" s="129"/>
    </row>
    <row r="176" spans="1:14" ht="28" x14ac:dyDescent="0.35">
      <c r="A176" s="1">
        <v>109</v>
      </c>
      <c r="B176" s="4" t="s">
        <v>95</v>
      </c>
      <c r="C176" s="3" t="s">
        <v>261</v>
      </c>
      <c r="D176" s="3" t="s">
        <v>262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1.5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x14ac:dyDescent="0.35">
      <c r="A177" s="1">
        <v>110</v>
      </c>
      <c r="B177" s="4" t="s">
        <v>96</v>
      </c>
      <c r="C177" s="3" t="s">
        <v>260</v>
      </c>
      <c r="D177" s="3" t="s">
        <v>264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1.5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111</v>
      </c>
      <c r="B178" s="4" t="s">
        <v>97</v>
      </c>
      <c r="C178" s="3" t="s">
        <v>260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1.5</v>
      </c>
      <c r="K178" s="33">
        <f t="shared" si="19"/>
        <v>0</v>
      </c>
      <c r="L178" s="127"/>
      <c r="M178" s="128"/>
      <c r="N178" s="129"/>
    </row>
    <row r="179" spans="1:14" ht="28" x14ac:dyDescent="0.35">
      <c r="A179" s="1">
        <v>112</v>
      </c>
      <c r="B179" s="4" t="s">
        <v>98</v>
      </c>
      <c r="C179" s="3" t="s">
        <v>260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1.5</v>
      </c>
      <c r="K179" s="33">
        <f t="shared" si="19"/>
        <v>0</v>
      </c>
      <c r="L179" s="127"/>
      <c r="M179" s="128"/>
      <c r="N179" s="129"/>
    </row>
    <row r="180" spans="1:14" x14ac:dyDescent="0.35">
      <c r="A180" s="1">
        <v>113</v>
      </c>
      <c r="B180" s="4" t="s">
        <v>99</v>
      </c>
      <c r="C180" s="3" t="s">
        <v>260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1.5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114</v>
      </c>
      <c r="B181" s="4" t="s">
        <v>100</v>
      </c>
      <c r="C181" s="3" t="s">
        <v>260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</v>
      </c>
      <c r="J181" s="3">
        <f t="shared" si="18"/>
        <v>1</v>
      </c>
      <c r="K181" s="33">
        <f t="shared" si="19"/>
        <v>0</v>
      </c>
      <c r="L181" s="127"/>
      <c r="M181" s="128"/>
      <c r="N181" s="129"/>
    </row>
    <row r="182" spans="1:14" ht="28" x14ac:dyDescent="0.35">
      <c r="A182" s="1">
        <v>115</v>
      </c>
      <c r="B182" s="4" t="s">
        <v>101</v>
      </c>
      <c r="C182" s="3" t="s">
        <v>260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1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116</v>
      </c>
      <c r="B183" s="4" t="s">
        <v>102</v>
      </c>
      <c r="C183" s="3" t="s">
        <v>260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1</v>
      </c>
      <c r="K183" s="33">
        <f t="shared" si="19"/>
        <v>0</v>
      </c>
      <c r="L183" s="127"/>
      <c r="M183" s="128"/>
      <c r="N183" s="129"/>
    </row>
    <row r="184" spans="1:14" x14ac:dyDescent="0.35">
      <c r="A184" s="1">
        <v>117</v>
      </c>
      <c r="B184" s="4" t="s">
        <v>103</v>
      </c>
      <c r="C184" s="3" t="s">
        <v>260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0.5</v>
      </c>
      <c r="J184" s="3">
        <f t="shared" si="18"/>
        <v>0.5</v>
      </c>
      <c r="K184" s="33">
        <f t="shared" si="19"/>
        <v>0</v>
      </c>
      <c r="L184" s="127"/>
      <c r="M184" s="128"/>
      <c r="N184" s="129"/>
    </row>
    <row r="185" spans="1:14" x14ac:dyDescent="0.35">
      <c r="I185" s="14" t="s">
        <v>309</v>
      </c>
      <c r="J185" s="34">
        <f>SUM(J165:J184)</f>
        <v>42</v>
      </c>
      <c r="K185" s="34">
        <f>SUM(K165:K184)</f>
        <v>0</v>
      </c>
    </row>
    <row r="187" spans="1:14" ht="15" x14ac:dyDescent="0.35">
      <c r="A187" s="139" t="s">
        <v>104</v>
      </c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</row>
    <row r="188" spans="1:14" ht="26" customHeight="1" x14ac:dyDescent="0.35">
      <c r="A188" s="8" t="s">
        <v>340</v>
      </c>
      <c r="B188" s="7" t="s">
        <v>342</v>
      </c>
      <c r="C188" s="8" t="s">
        <v>17</v>
      </c>
      <c r="D188" s="8" t="s">
        <v>316</v>
      </c>
      <c r="E188" s="8" t="s">
        <v>259</v>
      </c>
      <c r="F188" s="8" t="s">
        <v>235</v>
      </c>
      <c r="G188" s="8" t="s">
        <v>329</v>
      </c>
      <c r="H188" s="8" t="s">
        <v>330</v>
      </c>
      <c r="I188" s="8" t="s">
        <v>233</v>
      </c>
      <c r="J188" s="8" t="s">
        <v>234</v>
      </c>
      <c r="K188" s="8" t="s">
        <v>252</v>
      </c>
      <c r="L188" s="124" t="s">
        <v>255</v>
      </c>
      <c r="M188" s="125"/>
      <c r="N188" s="126"/>
    </row>
    <row r="189" spans="1:14" x14ac:dyDescent="0.35">
      <c r="A189" s="1">
        <v>118</v>
      </c>
      <c r="B189" s="4" t="s">
        <v>105</v>
      </c>
      <c r="C189" s="3" t="s">
        <v>260</v>
      </c>
      <c r="D189" s="3" t="s">
        <v>263</v>
      </c>
      <c r="E189" s="3">
        <v>1</v>
      </c>
      <c r="F189" s="38"/>
      <c r="G189" s="39"/>
      <c r="H189" s="48" t="str">
        <f>IFERROR(VLOOKUP(G189,params!$G$1:$H$6,2,FALSE),"")</f>
        <v/>
      </c>
      <c r="I189" s="3">
        <v>7</v>
      </c>
      <c r="J189" s="3">
        <f t="shared" ref="J189:J198" si="20">IF(C189="Activo",I189,0)</f>
        <v>7</v>
      </c>
      <c r="K189" s="33">
        <f t="shared" ref="K189:K198" si="21">IFERROR(IF(AND(C189="Desactivo",F189&gt;0),F189/E189*I189*H189,IF(F189&lt;=E189,F189/E189*J189*H189,IF(F189&gt;E189,"Excesso de Evidênicias",0))),0)</f>
        <v>0</v>
      </c>
      <c r="L189" s="127"/>
      <c r="M189" s="128"/>
      <c r="N189" s="129"/>
    </row>
    <row r="190" spans="1:14" x14ac:dyDescent="0.35">
      <c r="A190" s="1">
        <v>119</v>
      </c>
      <c r="B190" s="4" t="s">
        <v>106</v>
      </c>
      <c r="C190" s="3" t="s">
        <v>260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6</v>
      </c>
      <c r="J190" s="3">
        <f t="shared" si="20"/>
        <v>6</v>
      </c>
      <c r="K190" s="33">
        <f t="shared" si="21"/>
        <v>0</v>
      </c>
      <c r="L190" s="127"/>
      <c r="M190" s="128"/>
      <c r="N190" s="129"/>
    </row>
    <row r="191" spans="1:14" x14ac:dyDescent="0.35">
      <c r="A191" s="1">
        <v>120</v>
      </c>
      <c r="B191" s="4" t="s">
        <v>107</v>
      </c>
      <c r="C191" s="3" t="s">
        <v>260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5</v>
      </c>
      <c r="J191" s="3">
        <f t="shared" si="20"/>
        <v>5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121</v>
      </c>
      <c r="B192" s="4" t="s">
        <v>108</v>
      </c>
      <c r="C192" s="3" t="s">
        <v>260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4</v>
      </c>
      <c r="J192" s="3">
        <f t="shared" si="20"/>
        <v>4</v>
      </c>
      <c r="K192" s="33">
        <f t="shared" si="21"/>
        <v>0</v>
      </c>
      <c r="L192" s="127"/>
      <c r="M192" s="128"/>
      <c r="N192" s="129"/>
    </row>
    <row r="193" spans="1:14" ht="28" x14ac:dyDescent="0.35">
      <c r="A193" s="1">
        <v>122</v>
      </c>
      <c r="B193" s="4" t="s">
        <v>109</v>
      </c>
      <c r="C193" s="3" t="s">
        <v>260</v>
      </c>
      <c r="D193" s="3" t="s">
        <v>265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3</v>
      </c>
      <c r="J193" s="3">
        <f t="shared" si="20"/>
        <v>3</v>
      </c>
      <c r="K193" s="33">
        <f t="shared" si="21"/>
        <v>0</v>
      </c>
      <c r="L193" s="127"/>
      <c r="M193" s="128"/>
      <c r="N193" s="129"/>
    </row>
    <row r="194" spans="1:14" x14ac:dyDescent="0.35">
      <c r="A194" s="1">
        <v>123</v>
      </c>
      <c r="B194" s="4" t="s">
        <v>202</v>
      </c>
      <c r="C194" s="3" t="s">
        <v>260</v>
      </c>
      <c r="D194" s="3" t="s">
        <v>264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2</v>
      </c>
      <c r="J194" s="3">
        <f t="shared" si="20"/>
        <v>2</v>
      </c>
      <c r="K194" s="33">
        <f t="shared" si="21"/>
        <v>0</v>
      </c>
      <c r="L194" s="127"/>
      <c r="M194" s="128"/>
      <c r="N194" s="129"/>
    </row>
    <row r="195" spans="1:14" ht="28" x14ac:dyDescent="0.35">
      <c r="A195" s="1">
        <v>124</v>
      </c>
      <c r="B195" s="4" t="s">
        <v>110</v>
      </c>
      <c r="C195" s="3" t="s">
        <v>260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2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125</v>
      </c>
      <c r="B196" s="4" t="s">
        <v>111</v>
      </c>
      <c r="C196" s="3" t="s">
        <v>260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2</v>
      </c>
      <c r="K196" s="33">
        <f t="shared" si="21"/>
        <v>0</v>
      </c>
      <c r="L196" s="127"/>
      <c r="M196" s="128"/>
      <c r="N196" s="129"/>
    </row>
    <row r="197" spans="1:14" ht="42" x14ac:dyDescent="0.35">
      <c r="A197" s="1">
        <v>126</v>
      </c>
      <c r="B197" s="4" t="s">
        <v>112</v>
      </c>
      <c r="C197" s="3" t="s">
        <v>260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1</v>
      </c>
      <c r="J197" s="3">
        <f t="shared" si="20"/>
        <v>1</v>
      </c>
      <c r="K197" s="33">
        <f t="shared" si="21"/>
        <v>0</v>
      </c>
      <c r="L197" s="127"/>
      <c r="M197" s="128"/>
      <c r="N197" s="129"/>
    </row>
    <row r="198" spans="1:14" ht="28" x14ac:dyDescent="0.35">
      <c r="A198" s="1">
        <v>127</v>
      </c>
      <c r="B198" s="4" t="s">
        <v>113</v>
      </c>
      <c r="C198" s="3" t="s">
        <v>260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1</v>
      </c>
      <c r="K198" s="33">
        <f t="shared" si="21"/>
        <v>0</v>
      </c>
      <c r="L198" s="127"/>
      <c r="M198" s="128"/>
      <c r="N198" s="129"/>
    </row>
    <row r="199" spans="1:14" x14ac:dyDescent="0.35">
      <c r="I199" s="14" t="s">
        <v>309</v>
      </c>
      <c r="J199" s="34">
        <f>SUM(J189:J198)</f>
        <v>33</v>
      </c>
      <c r="K199" s="34">
        <f>SUM(K189:K198)</f>
        <v>0</v>
      </c>
    </row>
    <row r="202" spans="1:14" ht="15" x14ac:dyDescent="0.35">
      <c r="A202" s="139" t="s">
        <v>114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</row>
    <row r="203" spans="1:14" ht="26" customHeight="1" x14ac:dyDescent="0.35">
      <c r="A203" s="8" t="s">
        <v>340</v>
      </c>
      <c r="B203" s="7" t="s">
        <v>342</v>
      </c>
      <c r="C203" s="8" t="s">
        <v>17</v>
      </c>
      <c r="D203" s="8" t="s">
        <v>316</v>
      </c>
      <c r="E203" s="8" t="s">
        <v>259</v>
      </c>
      <c r="F203" s="8" t="s">
        <v>235</v>
      </c>
      <c r="G203" s="8" t="s">
        <v>329</v>
      </c>
      <c r="H203" s="8" t="s">
        <v>330</v>
      </c>
      <c r="I203" s="8" t="s">
        <v>233</v>
      </c>
      <c r="J203" s="8" t="s">
        <v>234</v>
      </c>
      <c r="K203" s="8" t="s">
        <v>252</v>
      </c>
      <c r="L203" s="124" t="s">
        <v>255</v>
      </c>
      <c r="M203" s="125"/>
      <c r="N203" s="126"/>
    </row>
    <row r="204" spans="1:14" x14ac:dyDescent="0.35">
      <c r="A204" s="1">
        <v>128</v>
      </c>
      <c r="B204" s="4" t="s">
        <v>115</v>
      </c>
      <c r="C204" s="3" t="s">
        <v>261</v>
      </c>
      <c r="D204" s="3" t="s">
        <v>262</v>
      </c>
      <c r="E204" s="3">
        <v>1</v>
      </c>
      <c r="F204" s="38"/>
      <c r="G204" s="39"/>
      <c r="H204" s="48" t="str">
        <f>IFERROR(VLOOKUP(G204,params!$G$1:$H$6,2,FALSE),"")</f>
        <v/>
      </c>
      <c r="I204" s="3">
        <v>6</v>
      </c>
      <c r="J204" s="3">
        <f t="shared" ref="J204:J219" si="22">IF(C204="Activo",I204,0)</f>
        <v>0</v>
      </c>
      <c r="K204" s="33">
        <f t="shared" ref="K204:K219" si="23">IFERROR(IF(AND(C204="Desactivo",F204&gt;0),F204/E204*I204*H204,IF(F204&lt;=E204,F204/E204*J204*H204,IF(F204&gt;E204,"Excesso de Evidênicias",0))),0)</f>
        <v>0</v>
      </c>
      <c r="L204" s="127"/>
      <c r="M204" s="128"/>
      <c r="N204" s="129"/>
    </row>
    <row r="205" spans="1:14" ht="28" x14ac:dyDescent="0.35">
      <c r="A205" s="1">
        <v>129</v>
      </c>
      <c r="B205" s="4" t="s">
        <v>116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5</v>
      </c>
      <c r="J205" s="3">
        <f t="shared" si="22"/>
        <v>0</v>
      </c>
      <c r="K205" s="33">
        <f t="shared" si="23"/>
        <v>0</v>
      </c>
      <c r="L205" s="127"/>
      <c r="M205" s="128"/>
      <c r="N205" s="129"/>
    </row>
    <row r="206" spans="1:14" x14ac:dyDescent="0.35">
      <c r="A206" s="1">
        <v>130</v>
      </c>
      <c r="B206" s="4" t="s">
        <v>117</v>
      </c>
      <c r="C206" s="3" t="s">
        <v>260</v>
      </c>
      <c r="D206" s="3" t="s">
        <v>263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4</v>
      </c>
      <c r="J206" s="3">
        <f t="shared" si="22"/>
        <v>4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131</v>
      </c>
      <c r="B207" s="4" t="s">
        <v>118</v>
      </c>
      <c r="C207" s="3" t="s">
        <v>261</v>
      </c>
      <c r="D207" s="3" t="s">
        <v>262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3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132</v>
      </c>
      <c r="B208" s="4" t="s">
        <v>119</v>
      </c>
      <c r="C208" s="3" t="s">
        <v>260</v>
      </c>
      <c r="D208" s="3" t="s">
        <v>263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3</v>
      </c>
      <c r="K208" s="33">
        <f t="shared" si="23"/>
        <v>0</v>
      </c>
      <c r="L208" s="127"/>
      <c r="M208" s="128"/>
      <c r="N208" s="129"/>
    </row>
    <row r="209" spans="1:14" ht="42" x14ac:dyDescent="0.35">
      <c r="A209" s="1">
        <v>133</v>
      </c>
      <c r="B209" s="4" t="s">
        <v>120</v>
      </c>
      <c r="C209" s="3" t="s">
        <v>260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2.5</v>
      </c>
      <c r="J209" s="3">
        <f t="shared" si="22"/>
        <v>2.5</v>
      </c>
      <c r="K209" s="33">
        <f t="shared" si="23"/>
        <v>0</v>
      </c>
      <c r="L209" s="127"/>
      <c r="M209" s="128"/>
      <c r="N209" s="129"/>
    </row>
    <row r="210" spans="1:14" ht="28" x14ac:dyDescent="0.35">
      <c r="A210" s="1">
        <v>134</v>
      </c>
      <c r="B210" s="4" t="s">
        <v>121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</v>
      </c>
      <c r="J210" s="3">
        <f t="shared" si="22"/>
        <v>2</v>
      </c>
      <c r="K210" s="33">
        <f t="shared" si="23"/>
        <v>0</v>
      </c>
      <c r="L210" s="127"/>
      <c r="M210" s="128"/>
      <c r="N210" s="129"/>
    </row>
    <row r="211" spans="1:14" x14ac:dyDescent="0.35">
      <c r="A211" s="1">
        <v>135</v>
      </c>
      <c r="B211" s="4" t="s">
        <v>122</v>
      </c>
      <c r="C211" s="3" t="s">
        <v>261</v>
      </c>
      <c r="D211" s="3" t="s">
        <v>262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1.5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ht="28" x14ac:dyDescent="0.35">
      <c r="A212" s="1">
        <v>136</v>
      </c>
      <c r="B212" s="4" t="s">
        <v>123</v>
      </c>
      <c r="C212" s="3" t="s">
        <v>260</v>
      </c>
      <c r="D212" s="3" t="s">
        <v>265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1.5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137</v>
      </c>
      <c r="B213" s="4" t="s">
        <v>124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</v>
      </c>
      <c r="J213" s="3">
        <f t="shared" si="22"/>
        <v>1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138</v>
      </c>
      <c r="B214" s="4" t="s">
        <v>125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139</v>
      </c>
      <c r="B215" s="4" t="s">
        <v>126</v>
      </c>
      <c r="C215" s="3" t="s">
        <v>260</v>
      </c>
      <c r="D215" s="3" t="s">
        <v>262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1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140</v>
      </c>
      <c r="B216" s="4" t="s">
        <v>127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141</v>
      </c>
      <c r="B217" s="4" t="s">
        <v>128</v>
      </c>
      <c r="C217" s="3" t="s">
        <v>260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1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142</v>
      </c>
      <c r="B218" s="4" t="s">
        <v>129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0.5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143</v>
      </c>
      <c r="B219" s="4" t="s">
        <v>130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x14ac:dyDescent="0.35">
      <c r="I220" s="14" t="s">
        <v>309</v>
      </c>
      <c r="J220" s="34">
        <f>SUM(J204:J219)</f>
        <v>18</v>
      </c>
      <c r="K220" s="34">
        <f>SUM(K204:K219)</f>
        <v>0</v>
      </c>
    </row>
    <row r="223" spans="1:14" ht="15" x14ac:dyDescent="0.35">
      <c r="A223" s="139" t="s">
        <v>131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</row>
    <row r="224" spans="1:14" ht="26" customHeight="1" x14ac:dyDescent="0.35">
      <c r="A224" s="8" t="s">
        <v>340</v>
      </c>
      <c r="B224" s="7" t="s">
        <v>342</v>
      </c>
      <c r="C224" s="8" t="s">
        <v>17</v>
      </c>
      <c r="D224" s="8" t="s">
        <v>316</v>
      </c>
      <c r="E224" s="8" t="s">
        <v>259</v>
      </c>
      <c r="F224" s="8" t="s">
        <v>235</v>
      </c>
      <c r="G224" s="8" t="s">
        <v>329</v>
      </c>
      <c r="H224" s="8" t="s">
        <v>330</v>
      </c>
      <c r="I224" s="8" t="s">
        <v>233</v>
      </c>
      <c r="J224" s="8" t="s">
        <v>234</v>
      </c>
      <c r="K224" s="8" t="s">
        <v>252</v>
      </c>
      <c r="L224" s="124" t="s">
        <v>255</v>
      </c>
      <c r="M224" s="125"/>
      <c r="N224" s="126"/>
    </row>
    <row r="225" spans="1:14" ht="28" x14ac:dyDescent="0.35">
      <c r="A225" s="1">
        <v>144</v>
      </c>
      <c r="B225" s="4" t="s">
        <v>132</v>
      </c>
      <c r="C225" s="3" t="s">
        <v>260</v>
      </c>
      <c r="D225" s="3" t="s">
        <v>263</v>
      </c>
      <c r="E225" s="3">
        <v>1</v>
      </c>
      <c r="F225" s="38"/>
      <c r="G225" s="39"/>
      <c r="H225" s="48" t="str">
        <f>IFERROR(VLOOKUP(G225,params!$G$1:$H$6,2,FALSE),"")</f>
        <v/>
      </c>
      <c r="I225" s="3">
        <v>5</v>
      </c>
      <c r="J225" s="3">
        <f t="shared" ref="J225:J236" si="24">IF(C225="Activo",I225,0)</f>
        <v>5</v>
      </c>
      <c r="K225" s="33">
        <f t="shared" ref="K225:K236" si="25">IFERROR(IF(AND(C225="Desactivo",F225&gt;0),F225/E225*I225*H225,IF(F225&lt;=E225,F225/E225*J225*H225,IF(F225&gt;E225,"Excesso de Evidênicias",0))),0)</f>
        <v>0</v>
      </c>
      <c r="L225" s="127"/>
      <c r="M225" s="128"/>
      <c r="N225" s="129"/>
    </row>
    <row r="226" spans="1:14" ht="28" x14ac:dyDescent="0.35">
      <c r="A226" s="1">
        <v>145</v>
      </c>
      <c r="B226" s="4" t="s">
        <v>133</v>
      </c>
      <c r="C226" s="3" t="s">
        <v>260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4</v>
      </c>
      <c r="J226" s="3">
        <f t="shared" si="24"/>
        <v>4</v>
      </c>
      <c r="K226" s="33">
        <f t="shared" si="25"/>
        <v>0</v>
      </c>
      <c r="L226" s="127"/>
      <c r="M226" s="128"/>
      <c r="N226" s="129"/>
    </row>
    <row r="227" spans="1:14" ht="28" x14ac:dyDescent="0.35">
      <c r="A227" s="1">
        <v>146</v>
      </c>
      <c r="B227" s="4" t="s">
        <v>203</v>
      </c>
      <c r="C227" s="3" t="s">
        <v>260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3</v>
      </c>
      <c r="J227" s="3">
        <f t="shared" si="24"/>
        <v>3</v>
      </c>
      <c r="K227" s="33">
        <f t="shared" si="25"/>
        <v>0</v>
      </c>
      <c r="L227" s="127"/>
      <c r="M227" s="128"/>
      <c r="N227" s="129"/>
    </row>
    <row r="228" spans="1:14" ht="42" x14ac:dyDescent="0.35">
      <c r="A228" s="1">
        <v>147</v>
      </c>
      <c r="B228" s="4" t="s">
        <v>134</v>
      </c>
      <c r="C228" s="3" t="s">
        <v>260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3</v>
      </c>
      <c r="K228" s="33">
        <f t="shared" si="25"/>
        <v>0</v>
      </c>
      <c r="L228" s="127"/>
      <c r="M228" s="128"/>
      <c r="N228" s="129"/>
    </row>
    <row r="229" spans="1:14" ht="28" x14ac:dyDescent="0.35">
      <c r="A229" s="1">
        <v>148</v>
      </c>
      <c r="B229" s="4" t="s">
        <v>135</v>
      </c>
      <c r="C229" s="3" t="s">
        <v>260</v>
      </c>
      <c r="D229" s="3" t="s">
        <v>265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2</v>
      </c>
      <c r="J229" s="3">
        <f t="shared" si="24"/>
        <v>2</v>
      </c>
      <c r="K229" s="33">
        <f t="shared" si="25"/>
        <v>0</v>
      </c>
      <c r="L229" s="127"/>
      <c r="M229" s="128"/>
      <c r="N229" s="129"/>
    </row>
    <row r="230" spans="1:14" x14ac:dyDescent="0.35">
      <c r="A230" s="1">
        <v>149</v>
      </c>
      <c r="B230" s="4" t="s">
        <v>136</v>
      </c>
      <c r="C230" s="3" t="s">
        <v>260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2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150</v>
      </c>
      <c r="B231" s="4" t="s">
        <v>137</v>
      </c>
      <c r="C231" s="3" t="s">
        <v>260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2</v>
      </c>
      <c r="K231" s="33">
        <f t="shared" si="25"/>
        <v>0</v>
      </c>
      <c r="L231" s="127"/>
      <c r="M231" s="128"/>
      <c r="N231" s="129"/>
    </row>
    <row r="232" spans="1:14" ht="28" x14ac:dyDescent="0.35">
      <c r="A232" s="1">
        <v>151</v>
      </c>
      <c r="B232" s="4" t="s">
        <v>332</v>
      </c>
      <c r="C232" s="3" t="s">
        <v>260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2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152</v>
      </c>
      <c r="B233" s="4" t="s">
        <v>138</v>
      </c>
      <c r="C233" s="3" t="s">
        <v>260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1.5</v>
      </c>
      <c r="J233" s="3">
        <f t="shared" si="24"/>
        <v>1.5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153</v>
      </c>
      <c r="B234" s="4" t="s">
        <v>139</v>
      </c>
      <c r="C234" s="3" t="s">
        <v>260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1.5</v>
      </c>
      <c r="K234" s="33">
        <f t="shared" si="25"/>
        <v>0</v>
      </c>
      <c r="L234" s="127"/>
      <c r="M234" s="128"/>
      <c r="N234" s="129"/>
    </row>
    <row r="235" spans="1:14" ht="42" x14ac:dyDescent="0.35">
      <c r="A235" s="1">
        <v>154</v>
      </c>
      <c r="B235" s="4" t="s">
        <v>140</v>
      </c>
      <c r="C235" s="3" t="s">
        <v>260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</v>
      </c>
      <c r="J235" s="3">
        <f t="shared" si="24"/>
        <v>1</v>
      </c>
      <c r="K235" s="33">
        <f t="shared" si="25"/>
        <v>0</v>
      </c>
      <c r="L235" s="127"/>
      <c r="M235" s="128"/>
      <c r="N235" s="129"/>
    </row>
    <row r="236" spans="1:14" ht="28" x14ac:dyDescent="0.35">
      <c r="A236" s="1">
        <v>155</v>
      </c>
      <c r="B236" s="4" t="s">
        <v>204</v>
      </c>
      <c r="C236" s="3" t="s">
        <v>260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0.5</v>
      </c>
      <c r="J236" s="3">
        <f t="shared" si="24"/>
        <v>0.5</v>
      </c>
      <c r="K236" s="33">
        <f t="shared" si="25"/>
        <v>0</v>
      </c>
      <c r="L236" s="127"/>
      <c r="M236" s="128"/>
      <c r="N236" s="129"/>
    </row>
    <row r="237" spans="1:14" x14ac:dyDescent="0.35">
      <c r="I237" s="14" t="s">
        <v>309</v>
      </c>
      <c r="J237" s="34">
        <f>SUM(J225:J236)</f>
        <v>27.5</v>
      </c>
      <c r="K237" s="34">
        <f>SUM(K225:K236)</f>
        <v>0</v>
      </c>
    </row>
    <row r="239" spans="1:14" ht="15" x14ac:dyDescent="0.35">
      <c r="A239" s="139" t="s">
        <v>141</v>
      </c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</row>
    <row r="240" spans="1:14" ht="26" customHeight="1" x14ac:dyDescent="0.35">
      <c r="A240" s="8" t="s">
        <v>340</v>
      </c>
      <c r="B240" s="7" t="s">
        <v>342</v>
      </c>
      <c r="C240" s="8" t="s">
        <v>17</v>
      </c>
      <c r="D240" s="8" t="s">
        <v>316</v>
      </c>
      <c r="E240" s="8" t="s">
        <v>259</v>
      </c>
      <c r="F240" s="8" t="s">
        <v>235</v>
      </c>
      <c r="G240" s="8" t="s">
        <v>329</v>
      </c>
      <c r="H240" s="8" t="s">
        <v>330</v>
      </c>
      <c r="I240" s="8" t="s">
        <v>233</v>
      </c>
      <c r="J240" s="8" t="s">
        <v>234</v>
      </c>
      <c r="K240" s="8" t="s">
        <v>252</v>
      </c>
      <c r="L240" s="124" t="s">
        <v>255</v>
      </c>
      <c r="M240" s="125"/>
      <c r="N240" s="126"/>
    </row>
    <row r="241" spans="1:14" ht="28" x14ac:dyDescent="0.35">
      <c r="A241" s="1">
        <v>156</v>
      </c>
      <c r="B241" s="4" t="s">
        <v>142</v>
      </c>
      <c r="C241" s="3" t="s">
        <v>260</v>
      </c>
      <c r="D241" s="3" t="s">
        <v>262</v>
      </c>
      <c r="E241" s="3">
        <v>1</v>
      </c>
      <c r="F241" s="38"/>
      <c r="G241" s="39"/>
      <c r="H241" s="48" t="str">
        <f>IFERROR(VLOOKUP(G241,params!$G$1:$H$6,2,FALSE),"")</f>
        <v/>
      </c>
      <c r="I241" s="3">
        <v>4</v>
      </c>
      <c r="J241" s="3">
        <f t="shared" ref="J241:J248" si="26">IF(C241="Activo",I241,0)</f>
        <v>4</v>
      </c>
      <c r="K241" s="33">
        <f t="shared" ref="K241:K248" si="27">IFERROR(IF(AND(C241="Desactivo",F241&gt;0),F241/E241*I241*H241,IF(F241&lt;=E241,F241/E241*J241*H241,IF(F241&gt;E241,"Excesso de Evidênicias",0))),0)</f>
        <v>0</v>
      </c>
      <c r="L241" s="127"/>
      <c r="M241" s="128"/>
      <c r="N241" s="129"/>
    </row>
    <row r="242" spans="1:14" ht="28" x14ac:dyDescent="0.35">
      <c r="A242" s="1">
        <v>157</v>
      </c>
      <c r="B242" s="4" t="s">
        <v>143</v>
      </c>
      <c r="C242" s="3" t="s">
        <v>260</v>
      </c>
      <c r="D242" s="3" t="s">
        <v>263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3.5</v>
      </c>
      <c r="J242" s="3">
        <f t="shared" si="26"/>
        <v>3.5</v>
      </c>
      <c r="K242" s="33">
        <f t="shared" si="27"/>
        <v>0</v>
      </c>
      <c r="L242" s="127"/>
      <c r="M242" s="128"/>
      <c r="N242" s="129"/>
    </row>
    <row r="243" spans="1:14" ht="28" x14ac:dyDescent="0.35">
      <c r="A243" s="1">
        <v>158</v>
      </c>
      <c r="B243" s="4" t="s">
        <v>144</v>
      </c>
      <c r="C243" s="3" t="s">
        <v>260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2.5</v>
      </c>
      <c r="J243" s="3">
        <f t="shared" si="26"/>
        <v>2.5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159</v>
      </c>
      <c r="B244" s="4" t="s">
        <v>145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</v>
      </c>
      <c r="J244" s="3">
        <f t="shared" si="26"/>
        <v>2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160</v>
      </c>
      <c r="B245" s="4" t="s">
        <v>146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1.5</v>
      </c>
      <c r="J245" s="3">
        <f t="shared" si="26"/>
        <v>1.5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161</v>
      </c>
      <c r="B246" s="4" t="s">
        <v>147</v>
      </c>
      <c r="C246" s="3" t="s">
        <v>260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1.5</v>
      </c>
      <c r="K246" s="33">
        <f t="shared" si="27"/>
        <v>0</v>
      </c>
      <c r="L246" s="127"/>
      <c r="M246" s="128"/>
      <c r="N246" s="129"/>
    </row>
    <row r="247" spans="1:14" ht="42" x14ac:dyDescent="0.35">
      <c r="A247" s="1">
        <v>162</v>
      </c>
      <c r="B247" s="4" t="s">
        <v>148</v>
      </c>
      <c r="C247" s="3" t="s">
        <v>260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</v>
      </c>
      <c r="J247" s="3">
        <f t="shared" si="26"/>
        <v>1</v>
      </c>
      <c r="K247" s="33">
        <f t="shared" si="27"/>
        <v>0</v>
      </c>
      <c r="L247" s="127"/>
      <c r="M247" s="128"/>
      <c r="N247" s="129"/>
    </row>
    <row r="248" spans="1:14" ht="28" x14ac:dyDescent="0.35">
      <c r="A248" s="1">
        <v>163</v>
      </c>
      <c r="B248" s="4" t="s">
        <v>149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0.5</v>
      </c>
      <c r="J248" s="3">
        <f t="shared" si="26"/>
        <v>0.5</v>
      </c>
      <c r="K248" s="33">
        <f t="shared" si="27"/>
        <v>0</v>
      </c>
      <c r="L248" s="127"/>
      <c r="M248" s="128"/>
      <c r="N248" s="129"/>
    </row>
    <row r="249" spans="1:14" x14ac:dyDescent="0.35">
      <c r="I249" s="14" t="s">
        <v>309</v>
      </c>
      <c r="J249" s="34">
        <f>SUM(J241:J248)</f>
        <v>16.5</v>
      </c>
      <c r="K249" s="34">
        <f>SUM(K241:K248)</f>
        <v>0</v>
      </c>
    </row>
    <row r="251" spans="1:14" ht="15" x14ac:dyDescent="0.35">
      <c r="A251" s="139" t="s">
        <v>312</v>
      </c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</row>
    <row r="252" spans="1:14" ht="26" customHeight="1" x14ac:dyDescent="0.35">
      <c r="A252" s="8" t="s">
        <v>340</v>
      </c>
      <c r="B252" s="7" t="s">
        <v>342</v>
      </c>
      <c r="C252" s="8" t="s">
        <v>17</v>
      </c>
      <c r="D252" s="8" t="s">
        <v>316</v>
      </c>
      <c r="E252" s="8" t="s">
        <v>259</v>
      </c>
      <c r="F252" s="8" t="s">
        <v>235</v>
      </c>
      <c r="G252" s="8" t="s">
        <v>329</v>
      </c>
      <c r="H252" s="8" t="s">
        <v>330</v>
      </c>
      <c r="I252" s="8" t="s">
        <v>233</v>
      </c>
      <c r="J252" s="8" t="s">
        <v>234</v>
      </c>
      <c r="K252" s="8" t="s">
        <v>252</v>
      </c>
      <c r="L252" s="124" t="s">
        <v>255</v>
      </c>
      <c r="M252" s="125"/>
      <c r="N252" s="126"/>
    </row>
    <row r="253" spans="1:14" x14ac:dyDescent="0.35">
      <c r="A253" s="143" t="s">
        <v>150</v>
      </c>
      <c r="B253" s="144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5"/>
    </row>
    <row r="254" spans="1:14" x14ac:dyDescent="0.35">
      <c r="A254" s="1">
        <v>164</v>
      </c>
      <c r="B254" s="4" t="s">
        <v>151</v>
      </c>
      <c r="C254" s="3" t="s">
        <v>261</v>
      </c>
      <c r="D254" s="3" t="s">
        <v>262</v>
      </c>
      <c r="E254" s="3">
        <v>1</v>
      </c>
      <c r="F254" s="38"/>
      <c r="G254" s="39"/>
      <c r="H254" s="48" t="str">
        <f>IFERROR(VLOOKUP(G254,params!$G$1:$H$6,2,FALSE),"")</f>
        <v/>
      </c>
      <c r="I254" s="3">
        <v>7</v>
      </c>
      <c r="J254" s="3">
        <f t="shared" ref="J254:J260" si="28">IF(C254="Activo",I254,0)</f>
        <v>0</v>
      </c>
      <c r="K254" s="33">
        <f t="shared" ref="K254:K274" si="29">IFERROR(IF(AND(C254="Desactivo",F254&gt;0),F254/E254*I254*H254,IF(F254&lt;=E254,F254/E254*J254*H254,IF(F254&gt;E254,"Excesso de Evidênicias",0))),0)</f>
        <v>0</v>
      </c>
      <c r="L254" s="127"/>
      <c r="M254" s="128"/>
      <c r="N254" s="129"/>
    </row>
    <row r="255" spans="1:14" x14ac:dyDescent="0.35">
      <c r="A255" s="1">
        <v>165</v>
      </c>
      <c r="B255" s="4" t="s">
        <v>152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6</v>
      </c>
      <c r="J255" s="3">
        <f t="shared" si="28"/>
        <v>0</v>
      </c>
      <c r="K255" s="33">
        <f t="shared" si="29"/>
        <v>0</v>
      </c>
      <c r="L255" s="127"/>
      <c r="M255" s="128"/>
      <c r="N255" s="129"/>
    </row>
    <row r="256" spans="1:14" x14ac:dyDescent="0.35">
      <c r="A256" s="1">
        <v>166</v>
      </c>
      <c r="B256" s="4" t="s">
        <v>153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5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167</v>
      </c>
      <c r="B257" s="4" t="s">
        <v>154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4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168</v>
      </c>
      <c r="B258" s="4" t="s">
        <v>155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3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169</v>
      </c>
      <c r="B259" s="4" t="s">
        <v>156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2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170</v>
      </c>
      <c r="B260" s="4" t="s">
        <v>157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40" t="s">
        <v>205</v>
      </c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2"/>
    </row>
    <row r="262" spans="1:14" x14ac:dyDescent="0.35">
      <c r="A262" s="1">
        <v>171</v>
      </c>
      <c r="B262" s="4" t="s">
        <v>158</v>
      </c>
      <c r="C262" s="3" t="s">
        <v>261</v>
      </c>
      <c r="D262" s="3" t="s">
        <v>262</v>
      </c>
      <c r="E262" s="3">
        <v>1</v>
      </c>
      <c r="F262" s="38"/>
      <c r="G262" s="39"/>
      <c r="H262" s="48" t="str">
        <f>IFERROR(VLOOKUP(G262,params!$G$1:$H$6,2,FALSE),"")</f>
        <v/>
      </c>
      <c r="I262" s="3">
        <v>4</v>
      </c>
      <c r="J262" s="3">
        <f t="shared" ref="J262:J274" si="30">IF(C262="Activo",I262,0)</f>
        <v>0</v>
      </c>
      <c r="K262" s="33">
        <f t="shared" si="29"/>
        <v>0</v>
      </c>
      <c r="L262" s="127"/>
      <c r="M262" s="128"/>
      <c r="N262" s="129"/>
    </row>
    <row r="263" spans="1:14" x14ac:dyDescent="0.35">
      <c r="A263" s="1">
        <v>172</v>
      </c>
      <c r="B263" s="4" t="s">
        <v>159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3.5</v>
      </c>
      <c r="J263" s="3">
        <f t="shared" si="30"/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173</v>
      </c>
      <c r="B264" s="4" t="s">
        <v>160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174</v>
      </c>
      <c r="B265" s="4" t="s">
        <v>231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2.5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175</v>
      </c>
      <c r="B266" s="4" t="s">
        <v>161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176</v>
      </c>
      <c r="B267" s="4" t="s">
        <v>162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177</v>
      </c>
      <c r="B268" s="4" t="s">
        <v>163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178</v>
      </c>
      <c r="B269" s="4" t="s">
        <v>164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1.5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179</v>
      </c>
      <c r="B270" s="4" t="s">
        <v>165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180</v>
      </c>
      <c r="B271" s="4" t="s">
        <v>166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181</v>
      </c>
      <c r="B272" s="4" t="s">
        <v>167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0.5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182</v>
      </c>
      <c r="B273" s="4" t="s">
        <v>168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183</v>
      </c>
      <c r="B274" s="4" t="s">
        <v>169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C275" s="38"/>
      <c r="I275" s="14" t="s">
        <v>309</v>
      </c>
      <c r="J275" s="34">
        <f>SUM(J254:J260,J262:J274)</f>
        <v>0</v>
      </c>
      <c r="K275" s="34">
        <f>SUM(K254:K260,K262:K274)</f>
        <v>0</v>
      </c>
    </row>
    <row r="277" spans="1:14" ht="15" x14ac:dyDescent="0.35">
      <c r="A277" s="139" t="s">
        <v>206</v>
      </c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</row>
    <row r="278" spans="1:14" ht="26" customHeight="1" x14ac:dyDescent="0.35">
      <c r="A278" s="8" t="s">
        <v>340</v>
      </c>
      <c r="B278" s="7" t="s">
        <v>342</v>
      </c>
      <c r="C278" s="8" t="s">
        <v>17</v>
      </c>
      <c r="D278" s="8" t="s">
        <v>316</v>
      </c>
      <c r="E278" s="8" t="s">
        <v>259</v>
      </c>
      <c r="F278" s="8" t="s">
        <v>235</v>
      </c>
      <c r="G278" s="8" t="s">
        <v>329</v>
      </c>
      <c r="H278" s="8" t="s">
        <v>330</v>
      </c>
      <c r="I278" s="8" t="s">
        <v>233</v>
      </c>
      <c r="J278" s="8" t="s">
        <v>234</v>
      </c>
      <c r="K278" s="8" t="s">
        <v>252</v>
      </c>
      <c r="L278" s="124" t="s">
        <v>255</v>
      </c>
      <c r="M278" s="125"/>
      <c r="N278" s="126"/>
    </row>
    <row r="279" spans="1:14" x14ac:dyDescent="0.35">
      <c r="A279" s="1">
        <v>184</v>
      </c>
      <c r="B279" s="4" t="s">
        <v>170</v>
      </c>
      <c r="C279" s="3" t="s">
        <v>261</v>
      </c>
      <c r="D279" s="3" t="s">
        <v>263</v>
      </c>
      <c r="E279" s="3">
        <v>1</v>
      </c>
      <c r="F279" s="38"/>
      <c r="G279" s="39"/>
      <c r="H279" s="48" t="str">
        <f>IFERROR(VLOOKUP(G279,params!$G$1:$H$6,2,FALSE),"")</f>
        <v/>
      </c>
      <c r="I279" s="3">
        <v>3</v>
      </c>
      <c r="J279" s="3">
        <f t="shared" ref="J279:J293" si="31">IF(C279="Activo",I279,0)</f>
        <v>0</v>
      </c>
      <c r="K279" s="33">
        <f t="shared" ref="K279:K293" si="32">IFERROR(IF(AND(C279="Desactivo",F279&gt;0),F279/E279*I279*H279,IF(F279&lt;=E279,F279/E279*J279*H279,IF(F279&gt;E279,"Excesso de Evidênicias",0))),0)</f>
        <v>0</v>
      </c>
      <c r="L279" s="127"/>
      <c r="M279" s="128"/>
      <c r="N279" s="129"/>
    </row>
    <row r="280" spans="1:14" x14ac:dyDescent="0.35">
      <c r="A280" s="1">
        <v>185</v>
      </c>
      <c r="B280" s="4" t="s">
        <v>232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si="31"/>
        <v>0</v>
      </c>
      <c r="K280" s="33">
        <f t="shared" si="32"/>
        <v>0</v>
      </c>
      <c r="L280" s="127"/>
      <c r="M280" s="128"/>
      <c r="N280" s="129"/>
    </row>
    <row r="281" spans="1:14" x14ac:dyDescent="0.35">
      <c r="A281" s="1">
        <v>186</v>
      </c>
      <c r="B281" s="4" t="s">
        <v>171</v>
      </c>
      <c r="C281" s="3" t="s">
        <v>261</v>
      </c>
      <c r="D281" s="3" t="s">
        <v>265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2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187</v>
      </c>
      <c r="B282" s="4" t="s">
        <v>172</v>
      </c>
      <c r="C282" s="3" t="s">
        <v>261</v>
      </c>
      <c r="D282" s="3" t="s">
        <v>263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1.5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188</v>
      </c>
      <c r="B283" s="4" t="s">
        <v>173</v>
      </c>
      <c r="C283" s="3" t="s">
        <v>261</v>
      </c>
      <c r="D283" s="3" t="s">
        <v>265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189</v>
      </c>
      <c r="B284" s="4" t="s">
        <v>174</v>
      </c>
      <c r="C284" s="3" t="s">
        <v>261</v>
      </c>
      <c r="D284" s="3" t="s">
        <v>264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190</v>
      </c>
      <c r="B285" s="4" t="s">
        <v>175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191</v>
      </c>
      <c r="B286" s="4" t="s">
        <v>176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192</v>
      </c>
      <c r="B287" s="4" t="s">
        <v>177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193</v>
      </c>
      <c r="B288" s="4" t="s">
        <v>178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194</v>
      </c>
      <c r="B289" s="4" t="s">
        <v>179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195</v>
      </c>
      <c r="B290" s="4" t="s">
        <v>180</v>
      </c>
      <c r="C290" s="3" t="s">
        <v>261</v>
      </c>
      <c r="D290" s="3" t="s">
        <v>266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0.5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196</v>
      </c>
      <c r="B291" s="4" t="s">
        <v>181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197</v>
      </c>
      <c r="B292" s="4" t="s">
        <v>182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198</v>
      </c>
      <c r="B293" s="4" t="s">
        <v>183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I294" s="14" t="s">
        <v>309</v>
      </c>
      <c r="J294" s="34">
        <f>SUM(J279:J293)</f>
        <v>0</v>
      </c>
      <c r="K294" s="34">
        <f>SUM(K279:K293)</f>
        <v>0</v>
      </c>
    </row>
    <row r="296" spans="1:14" ht="15" x14ac:dyDescent="0.35">
      <c r="A296" s="139" t="s">
        <v>184</v>
      </c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</row>
    <row r="297" spans="1:14" ht="26" customHeight="1" x14ac:dyDescent="0.35">
      <c r="A297" s="8" t="s">
        <v>340</v>
      </c>
      <c r="B297" s="7" t="s">
        <v>342</v>
      </c>
      <c r="C297" s="8" t="s">
        <v>17</v>
      </c>
      <c r="D297" s="8" t="s">
        <v>316</v>
      </c>
      <c r="E297" s="8" t="s">
        <v>259</v>
      </c>
      <c r="F297" s="8" t="s">
        <v>235</v>
      </c>
      <c r="G297" s="8" t="s">
        <v>329</v>
      </c>
      <c r="H297" s="8" t="s">
        <v>330</v>
      </c>
      <c r="I297" s="8" t="s">
        <v>233</v>
      </c>
      <c r="J297" s="8" t="s">
        <v>234</v>
      </c>
      <c r="K297" s="8" t="s">
        <v>252</v>
      </c>
      <c r="L297" s="124" t="s">
        <v>255</v>
      </c>
      <c r="M297" s="125"/>
      <c r="N297" s="126"/>
    </row>
    <row r="298" spans="1:14" x14ac:dyDescent="0.35">
      <c r="A298" s="1">
        <v>199</v>
      </c>
      <c r="B298" s="4" t="s">
        <v>185</v>
      </c>
      <c r="C298" s="3" t="s">
        <v>261</v>
      </c>
      <c r="D298" s="3" t="s">
        <v>262</v>
      </c>
      <c r="E298" s="3">
        <v>1</v>
      </c>
      <c r="F298" s="38"/>
      <c r="G298" s="39"/>
      <c r="H298" s="48" t="str">
        <f>IFERROR(VLOOKUP(G298,params!$G$1:$H$6,2,FALSE),"")</f>
        <v/>
      </c>
      <c r="I298" s="3">
        <v>5</v>
      </c>
      <c r="J298" s="3">
        <f t="shared" ref="J298:J309" si="33">IF(C298="Activo",I298,0)</f>
        <v>0</v>
      </c>
      <c r="K298" s="33">
        <f t="shared" ref="K298:K309" si="34">IFERROR(IF(AND(C298="Desactivo",F298&gt;0),F298/E298*I298*H298,IF(F298&lt;=E298,F298/E298*J298*H298,IF(F298&gt;E298,"Excesso de Evidênicias",0))),0)</f>
        <v>0</v>
      </c>
      <c r="L298" s="127"/>
      <c r="M298" s="128"/>
      <c r="N298" s="129"/>
    </row>
    <row r="299" spans="1:14" x14ac:dyDescent="0.35">
      <c r="A299" s="1">
        <v>200</v>
      </c>
      <c r="B299" s="4" t="s">
        <v>186</v>
      </c>
      <c r="C299" s="3" t="s">
        <v>261</v>
      </c>
      <c r="D299" s="3" t="s">
        <v>263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3.5</v>
      </c>
      <c r="J299" s="3">
        <f t="shared" si="33"/>
        <v>0</v>
      </c>
      <c r="K299" s="33">
        <f t="shared" si="34"/>
        <v>0</v>
      </c>
      <c r="L299" s="127"/>
      <c r="M299" s="128"/>
      <c r="N299" s="129"/>
    </row>
    <row r="300" spans="1:14" x14ac:dyDescent="0.35">
      <c r="A300" s="1">
        <v>201</v>
      </c>
      <c r="B300" s="4" t="s">
        <v>187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202</v>
      </c>
      <c r="B301" s="4" t="s">
        <v>188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2.5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203</v>
      </c>
      <c r="B302" s="4" t="s">
        <v>189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204</v>
      </c>
      <c r="B303" s="4" t="s">
        <v>190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1.5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205</v>
      </c>
      <c r="B304" s="4" t="s">
        <v>191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206</v>
      </c>
      <c r="B305" s="4" t="s">
        <v>192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207</v>
      </c>
      <c r="B306" s="4" t="s">
        <v>193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208</v>
      </c>
      <c r="B307" s="4" t="s">
        <v>207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0.5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ht="28" x14ac:dyDescent="0.35">
      <c r="A308" s="1">
        <v>209</v>
      </c>
      <c r="B308" s="4" t="s">
        <v>194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210</v>
      </c>
      <c r="B309" s="4" t="s">
        <v>195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x14ac:dyDescent="0.35">
      <c r="I310" s="14" t="s">
        <v>309</v>
      </c>
      <c r="J310" s="34">
        <f>SUM(J298:J309)</f>
        <v>0</v>
      </c>
      <c r="K310" s="34">
        <f>SUM(K298:K309)</f>
        <v>0</v>
      </c>
    </row>
    <row r="312" spans="1:14" ht="15" x14ac:dyDescent="0.35">
      <c r="A312" s="139" t="s">
        <v>196</v>
      </c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</row>
    <row r="313" spans="1:14" ht="26" customHeight="1" x14ac:dyDescent="0.35">
      <c r="A313" s="8" t="s">
        <v>340</v>
      </c>
      <c r="B313" s="7" t="s">
        <v>342</v>
      </c>
      <c r="C313" s="8" t="s">
        <v>17</v>
      </c>
      <c r="D313" s="8" t="s">
        <v>316</v>
      </c>
      <c r="E313" s="8" t="s">
        <v>259</v>
      </c>
      <c r="F313" s="8" t="s">
        <v>235</v>
      </c>
      <c r="G313" s="8" t="s">
        <v>329</v>
      </c>
      <c r="H313" s="8" t="s">
        <v>330</v>
      </c>
      <c r="I313" s="8" t="s">
        <v>233</v>
      </c>
      <c r="J313" s="8" t="s">
        <v>234</v>
      </c>
      <c r="K313" s="8" t="s">
        <v>252</v>
      </c>
      <c r="L313" s="124" t="s">
        <v>255</v>
      </c>
      <c r="M313" s="125"/>
      <c r="N313" s="126"/>
    </row>
    <row r="314" spans="1:14" x14ac:dyDescent="0.35">
      <c r="A314" s="1">
        <v>211</v>
      </c>
      <c r="B314" s="4" t="s">
        <v>197</v>
      </c>
      <c r="C314" s="3" t="s">
        <v>261</v>
      </c>
      <c r="D314" s="3" t="s">
        <v>262</v>
      </c>
      <c r="E314" s="3">
        <v>1</v>
      </c>
      <c r="F314" s="38"/>
      <c r="G314" s="39"/>
      <c r="H314" s="48" t="str">
        <f>IFERROR(VLOOKUP(G314,params!$G$1:$H$6,2,FALSE),"")</f>
        <v/>
      </c>
      <c r="I314" s="3">
        <v>4</v>
      </c>
      <c r="J314" s="3">
        <f t="shared" ref="J314:J320" si="35">IF(C314="Activo",I314,0)</f>
        <v>0</v>
      </c>
      <c r="K314" s="33">
        <f t="shared" ref="K314:K320" si="36">IFERROR(IF(AND(C314="Desactivo",F314&gt;0),F314/E314*I314*H314,IF(F314&lt;=E314,F314/E314*J314*H314,IF(F314&gt;E314,"Excesso de Evidênicias",0))),0)</f>
        <v>0</v>
      </c>
      <c r="L314" s="127"/>
      <c r="M314" s="128"/>
      <c r="N314" s="129"/>
    </row>
    <row r="315" spans="1:14" x14ac:dyDescent="0.35">
      <c r="A315" s="1">
        <v>212</v>
      </c>
      <c r="B315" s="4" t="s">
        <v>198</v>
      </c>
      <c r="C315" s="3" t="s">
        <v>261</v>
      </c>
      <c r="D315" s="3" t="s">
        <v>263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3</v>
      </c>
      <c r="J315" s="3">
        <f t="shared" si="35"/>
        <v>0</v>
      </c>
      <c r="K315" s="33">
        <f t="shared" si="36"/>
        <v>0</v>
      </c>
      <c r="L315" s="127"/>
      <c r="M315" s="128"/>
      <c r="N315" s="129"/>
    </row>
    <row r="316" spans="1:14" ht="28" x14ac:dyDescent="0.35">
      <c r="A316" s="1">
        <v>213</v>
      </c>
      <c r="B316" s="4" t="s">
        <v>199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2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x14ac:dyDescent="0.35">
      <c r="A317" s="1">
        <v>214</v>
      </c>
      <c r="B317" s="4" t="s">
        <v>208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1.5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ht="28" x14ac:dyDescent="0.35">
      <c r="A318" s="1">
        <v>215</v>
      </c>
      <c r="B318" s="4" t="s">
        <v>200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x14ac:dyDescent="0.35">
      <c r="A319" s="1">
        <v>216</v>
      </c>
      <c r="B319" s="4" t="s">
        <v>201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0.5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217</v>
      </c>
      <c r="B320" s="4" t="s">
        <v>209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I321" s="14" t="s">
        <v>309</v>
      </c>
      <c r="J321" s="34">
        <f>SUM(J314:J320)</f>
        <v>0</v>
      </c>
      <c r="K321" s="34">
        <f>SUM(K314:K320)</f>
        <v>0</v>
      </c>
    </row>
    <row r="322" spans="1:14" ht="59" customHeight="1" x14ac:dyDescent="0.35"/>
    <row r="323" spans="1:14" ht="5.5" customHeight="1" x14ac:dyDescent="0.3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5" spans="1:14" ht="35" thickBot="1" x14ac:dyDescent="0.7">
      <c r="A325" s="123" t="s">
        <v>360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56" t="str">
        <f>G12&amp;" ("&amp;G13&amp;")"</f>
        <v>Docente (Professor Catedrático)</v>
      </c>
      <c r="N325" s="156"/>
    </row>
    <row r="326" spans="1:14" ht="54.75" customHeight="1" thickBot="1" x14ac:dyDescent="0.4">
      <c r="A326" s="62" t="s">
        <v>307</v>
      </c>
      <c r="B326" s="63" t="s">
        <v>306</v>
      </c>
      <c r="C326" s="62" t="s">
        <v>359</v>
      </c>
      <c r="D326" s="64" t="s">
        <v>311</v>
      </c>
      <c r="E326" s="63" t="s">
        <v>357</v>
      </c>
      <c r="F326" s="63" t="s">
        <v>361</v>
      </c>
      <c r="G326" s="63" t="s">
        <v>354</v>
      </c>
      <c r="H326" s="65" t="s">
        <v>355</v>
      </c>
      <c r="I326" s="63" t="s">
        <v>308</v>
      </c>
      <c r="J326" s="65" t="s">
        <v>310</v>
      </c>
      <c r="K326" s="65" t="s">
        <v>358</v>
      </c>
      <c r="L326" s="65" t="s">
        <v>356</v>
      </c>
      <c r="M326" s="66"/>
      <c r="N326" s="88" t="str">
        <f>IF(G9="","Nome do Avaliado",G9)</f>
        <v>Nome do Avaliado</v>
      </c>
    </row>
    <row r="327" spans="1:14" ht="15.75" customHeight="1" thickBot="1" x14ac:dyDescent="0.4">
      <c r="A327" s="130" t="s">
        <v>286</v>
      </c>
      <c r="B327" s="25" t="s">
        <v>287</v>
      </c>
      <c r="C327" s="136">
        <f>IFERROR(IF(G12="Docente",0.4,0),0)</f>
        <v>0.4</v>
      </c>
      <c r="D327" s="67">
        <f>VLOOKUP(B327,params!$K$2:$L$17,2,FALSE)</f>
        <v>0.4</v>
      </c>
      <c r="E327" s="68">
        <f>J47</f>
        <v>28</v>
      </c>
      <c r="F327" s="69">
        <v>1</v>
      </c>
      <c r="G327" s="68">
        <f t="shared" ref="G327:G342" si="37">E327-(E327-(E327*F327))</f>
        <v>28</v>
      </c>
      <c r="H327" s="68">
        <f>D327*G327</f>
        <v>11.200000000000001</v>
      </c>
      <c r="I327" s="68">
        <f>K47</f>
        <v>0</v>
      </c>
      <c r="J327" s="68">
        <f>I327*D327</f>
        <v>0</v>
      </c>
      <c r="K327" s="121">
        <f>SUM(H327:H330)*C327</f>
        <v>9.1500000000000021</v>
      </c>
      <c r="L327" s="122">
        <f>SUM(J327:J330)*C327</f>
        <v>0</v>
      </c>
      <c r="M327" s="70"/>
    </row>
    <row r="328" spans="1:14" ht="15.75" customHeight="1" thickBot="1" x14ac:dyDescent="0.4">
      <c r="A328" s="131"/>
      <c r="B328" s="26" t="s">
        <v>288</v>
      </c>
      <c r="C328" s="137"/>
      <c r="D328" s="71">
        <v>0.25</v>
      </c>
      <c r="E328" s="72">
        <f>J59+J69</f>
        <v>26.5</v>
      </c>
      <c r="F328" s="73">
        <v>1</v>
      </c>
      <c r="G328" s="72">
        <f t="shared" si="37"/>
        <v>26.5</v>
      </c>
      <c r="H328" s="72">
        <f t="shared" ref="H328:H342" si="38">D328*G328</f>
        <v>6.625</v>
      </c>
      <c r="I328" s="72">
        <f>K59+K69</f>
        <v>0</v>
      </c>
      <c r="J328" s="72">
        <f t="shared" ref="J328:J342" si="39">I328*D328</f>
        <v>0</v>
      </c>
      <c r="K328" s="121"/>
      <c r="L328" s="122"/>
      <c r="M328" s="70"/>
      <c r="N328" s="74" t="s">
        <v>337</v>
      </c>
    </row>
    <row r="329" spans="1:14" ht="15.75" customHeight="1" thickBot="1" x14ac:dyDescent="0.4">
      <c r="A329" s="131"/>
      <c r="B329" s="26" t="s">
        <v>289</v>
      </c>
      <c r="C329" s="137"/>
      <c r="D329" s="71">
        <v>0.2</v>
      </c>
      <c r="E329" s="72">
        <f>J81</f>
        <v>20</v>
      </c>
      <c r="F329" s="73">
        <v>1</v>
      </c>
      <c r="G329" s="72">
        <f t="shared" si="37"/>
        <v>20</v>
      </c>
      <c r="H329" s="72">
        <f t="shared" si="38"/>
        <v>4</v>
      </c>
      <c r="I329" s="72">
        <f>K81</f>
        <v>0</v>
      </c>
      <c r="J329" s="72">
        <f t="shared" si="39"/>
        <v>0</v>
      </c>
      <c r="K329" s="121"/>
      <c r="L329" s="122"/>
      <c r="M329" s="70"/>
      <c r="N329" s="112">
        <f>IFERROR(SUM(K327:K342),0)</f>
        <v>31.532500000000002</v>
      </c>
    </row>
    <row r="330" spans="1:14" ht="16.5" customHeight="1" thickBot="1" x14ac:dyDescent="0.4">
      <c r="A330" s="132"/>
      <c r="B330" s="27" t="s">
        <v>290</v>
      </c>
      <c r="C330" s="138"/>
      <c r="D330" s="75">
        <v>0.15</v>
      </c>
      <c r="E330" s="76">
        <f>J92</f>
        <v>7</v>
      </c>
      <c r="F330" s="77">
        <v>1</v>
      </c>
      <c r="G330" s="76">
        <f t="shared" si="37"/>
        <v>7</v>
      </c>
      <c r="H330" s="76">
        <f t="shared" si="38"/>
        <v>1.05</v>
      </c>
      <c r="I330" s="76">
        <f>K92</f>
        <v>0</v>
      </c>
      <c r="J330" s="76">
        <f t="shared" si="39"/>
        <v>0</v>
      </c>
      <c r="K330" s="121"/>
      <c r="L330" s="122"/>
      <c r="M330" s="70"/>
      <c r="N330" s="113"/>
    </row>
    <row r="331" spans="1:14" ht="15.75" customHeight="1" thickBot="1" x14ac:dyDescent="0.4">
      <c r="A331" s="130" t="s">
        <v>303</v>
      </c>
      <c r="B331" s="25" t="s">
        <v>291</v>
      </c>
      <c r="C331" s="136">
        <f>IFERROR(IF(G12="Docente",0.3,0.5),0)</f>
        <v>0.3</v>
      </c>
      <c r="D331" s="67">
        <v>0.4</v>
      </c>
      <c r="E331" s="68">
        <f>J119+J138</f>
        <v>109.5</v>
      </c>
      <c r="F331" s="69">
        <v>1</v>
      </c>
      <c r="G331" s="68">
        <f t="shared" si="37"/>
        <v>109.5</v>
      </c>
      <c r="H331" s="68">
        <f t="shared" si="38"/>
        <v>43.800000000000004</v>
      </c>
      <c r="I331" s="68">
        <f>K119+K138</f>
        <v>0</v>
      </c>
      <c r="J331" s="68">
        <f t="shared" si="39"/>
        <v>0</v>
      </c>
      <c r="K331" s="121">
        <f t="shared" ref="K331" si="40">SUM(H331:H334)*C331</f>
        <v>17.602499999999999</v>
      </c>
      <c r="L331" s="122">
        <f t="shared" ref="L331" si="41">SUM(J331:J334)*C331</f>
        <v>0</v>
      </c>
      <c r="M331" s="70"/>
      <c r="N331" s="114"/>
    </row>
    <row r="332" spans="1:14" ht="15.75" customHeight="1" thickBot="1" x14ac:dyDescent="0.4">
      <c r="A332" s="131"/>
      <c r="B332" s="26" t="s">
        <v>292</v>
      </c>
      <c r="C332" s="137"/>
      <c r="D332" s="71">
        <v>0.2</v>
      </c>
      <c r="E332" s="72">
        <f>J153</f>
        <v>14</v>
      </c>
      <c r="F332" s="73">
        <v>1</v>
      </c>
      <c r="G332" s="72">
        <f t="shared" si="37"/>
        <v>14</v>
      </c>
      <c r="H332" s="72">
        <f t="shared" si="38"/>
        <v>2.8000000000000003</v>
      </c>
      <c r="I332" s="72">
        <f>K153</f>
        <v>0</v>
      </c>
      <c r="J332" s="72">
        <f t="shared" si="39"/>
        <v>0</v>
      </c>
      <c r="K332" s="121"/>
      <c r="L332" s="122"/>
      <c r="M332" s="70"/>
      <c r="N332" s="74" t="s">
        <v>252</v>
      </c>
    </row>
    <row r="333" spans="1:14" ht="15.75" customHeight="1" thickBot="1" x14ac:dyDescent="0.4">
      <c r="A333" s="131"/>
      <c r="B333" s="26" t="s">
        <v>293</v>
      </c>
      <c r="C333" s="137"/>
      <c r="D333" s="71">
        <v>0.15</v>
      </c>
      <c r="E333" s="72">
        <f>J161</f>
        <v>10.5</v>
      </c>
      <c r="F333" s="73">
        <v>1</v>
      </c>
      <c r="G333" s="72">
        <f t="shared" si="37"/>
        <v>10.5</v>
      </c>
      <c r="H333" s="72">
        <f t="shared" si="38"/>
        <v>1.575</v>
      </c>
      <c r="I333" s="72">
        <f>K161</f>
        <v>0</v>
      </c>
      <c r="J333" s="72">
        <f t="shared" si="39"/>
        <v>0</v>
      </c>
      <c r="K333" s="121"/>
      <c r="L333" s="122"/>
      <c r="M333" s="70"/>
      <c r="N333" s="115">
        <f>IFERROR(IF(G12="Docente",SUM(J327:J330)*C327+SUM(J331:J334)*C331+SUM(J335:J338)*C335+SUM(J339:J342)*C339,SUM(J331:J334)*C331+SUM(J335:J338)*C335+SUM(J339:J342)*C339),0)</f>
        <v>0</v>
      </c>
    </row>
    <row r="334" spans="1:14" ht="16.5" customHeight="1" thickBot="1" x14ac:dyDescent="0.4">
      <c r="A334" s="132"/>
      <c r="B334" s="27" t="s">
        <v>294</v>
      </c>
      <c r="C334" s="138"/>
      <c r="D334" s="75">
        <v>0.25</v>
      </c>
      <c r="E334" s="76">
        <f>J185</f>
        <v>42</v>
      </c>
      <c r="F334" s="77">
        <v>1</v>
      </c>
      <c r="G334" s="76">
        <f t="shared" si="37"/>
        <v>42</v>
      </c>
      <c r="H334" s="76">
        <f t="shared" si="38"/>
        <v>10.5</v>
      </c>
      <c r="I334" s="76">
        <f>K185</f>
        <v>0</v>
      </c>
      <c r="J334" s="76">
        <f t="shared" si="39"/>
        <v>0</v>
      </c>
      <c r="K334" s="121"/>
      <c r="L334" s="122"/>
      <c r="M334" s="70"/>
      <c r="N334" s="116"/>
    </row>
    <row r="335" spans="1:14" ht="15.75" customHeight="1" thickBot="1" x14ac:dyDescent="0.4">
      <c r="A335" s="130" t="s">
        <v>304</v>
      </c>
      <c r="B335" s="25" t="s">
        <v>295</v>
      </c>
      <c r="C335" s="136">
        <f>IFERROR(IF(G12="Docente",0.2,0.4),0)</f>
        <v>0.2</v>
      </c>
      <c r="D335" s="67">
        <v>0.25</v>
      </c>
      <c r="E335" s="68">
        <f>J199</f>
        <v>33</v>
      </c>
      <c r="F335" s="69">
        <v>1</v>
      </c>
      <c r="G335" s="68">
        <f t="shared" si="37"/>
        <v>33</v>
      </c>
      <c r="H335" s="68">
        <f t="shared" si="38"/>
        <v>8.25</v>
      </c>
      <c r="I335" s="68">
        <f>K199</f>
        <v>0</v>
      </c>
      <c r="J335" s="68">
        <f t="shared" si="39"/>
        <v>0</v>
      </c>
      <c r="K335" s="121">
        <f t="shared" ref="K335" si="42">SUM(H335:H338)*C335</f>
        <v>4.78</v>
      </c>
      <c r="L335" s="122">
        <f t="shared" ref="L335" si="43">SUM(J335:J338)*C335</f>
        <v>0</v>
      </c>
      <c r="M335" s="70"/>
      <c r="N335" s="117"/>
    </row>
    <row r="336" spans="1:14" ht="15.75" customHeight="1" thickBot="1" x14ac:dyDescent="0.4">
      <c r="A336" s="131"/>
      <c r="B336" s="26" t="s">
        <v>296</v>
      </c>
      <c r="C336" s="137"/>
      <c r="D336" s="71">
        <v>0.35</v>
      </c>
      <c r="E336" s="72">
        <f>J220</f>
        <v>18</v>
      </c>
      <c r="F336" s="73">
        <v>1</v>
      </c>
      <c r="G336" s="72">
        <f t="shared" si="37"/>
        <v>18</v>
      </c>
      <c r="H336" s="72">
        <f t="shared" si="38"/>
        <v>6.3</v>
      </c>
      <c r="I336" s="72">
        <f>K220</f>
        <v>0</v>
      </c>
      <c r="J336" s="72">
        <f t="shared" si="39"/>
        <v>0</v>
      </c>
      <c r="K336" s="121"/>
      <c r="L336" s="122"/>
      <c r="M336" s="70"/>
      <c r="N336" s="78" t="s">
        <v>336</v>
      </c>
    </row>
    <row r="337" spans="1:14" ht="15.75" customHeight="1" thickBot="1" x14ac:dyDescent="0.4">
      <c r="A337" s="131"/>
      <c r="B337" s="26" t="s">
        <v>297</v>
      </c>
      <c r="C337" s="137"/>
      <c r="D337" s="71">
        <v>0.25</v>
      </c>
      <c r="E337" s="72">
        <f>J237</f>
        <v>27.5</v>
      </c>
      <c r="F337" s="73">
        <v>1</v>
      </c>
      <c r="G337" s="72">
        <f t="shared" si="37"/>
        <v>27.5</v>
      </c>
      <c r="H337" s="72">
        <f t="shared" si="38"/>
        <v>6.875</v>
      </c>
      <c r="I337" s="72">
        <f>K237</f>
        <v>0</v>
      </c>
      <c r="J337" s="72">
        <f t="shared" si="39"/>
        <v>0</v>
      </c>
      <c r="K337" s="121"/>
      <c r="L337" s="122"/>
      <c r="M337" s="70"/>
      <c r="N337" s="118">
        <f>IFERROR(N333/N329,0)</f>
        <v>0</v>
      </c>
    </row>
    <row r="338" spans="1:14" ht="16.5" customHeight="1" thickBot="1" x14ac:dyDescent="0.4">
      <c r="A338" s="132"/>
      <c r="B338" s="27" t="s">
        <v>298</v>
      </c>
      <c r="C338" s="138"/>
      <c r="D338" s="75">
        <v>0.15</v>
      </c>
      <c r="E338" s="76">
        <f>J249</f>
        <v>16.5</v>
      </c>
      <c r="F338" s="77">
        <v>1</v>
      </c>
      <c r="G338" s="76">
        <f t="shared" si="37"/>
        <v>16.5</v>
      </c>
      <c r="H338" s="76">
        <f t="shared" si="38"/>
        <v>2.4750000000000001</v>
      </c>
      <c r="I338" s="76">
        <f>K249</f>
        <v>0</v>
      </c>
      <c r="J338" s="76">
        <f t="shared" si="39"/>
        <v>0</v>
      </c>
      <c r="K338" s="121"/>
      <c r="L338" s="122"/>
      <c r="M338" s="70"/>
      <c r="N338" s="119"/>
    </row>
    <row r="339" spans="1:14" ht="15.75" customHeight="1" thickBot="1" x14ac:dyDescent="0.4">
      <c r="A339" s="130" t="s">
        <v>305</v>
      </c>
      <c r="B339" s="25" t="s">
        <v>299</v>
      </c>
      <c r="C339" s="136">
        <v>0.1</v>
      </c>
      <c r="D339" s="67">
        <v>0.4</v>
      </c>
      <c r="E339" s="68">
        <f>J275</f>
        <v>0</v>
      </c>
      <c r="F339" s="69">
        <v>0.5</v>
      </c>
      <c r="G339" s="68">
        <f t="shared" si="37"/>
        <v>0</v>
      </c>
      <c r="H339" s="68">
        <f t="shared" si="38"/>
        <v>0</v>
      </c>
      <c r="I339" s="68">
        <f>K275</f>
        <v>0</v>
      </c>
      <c r="J339" s="68">
        <f t="shared" si="39"/>
        <v>0</v>
      </c>
      <c r="K339" s="121">
        <f t="shared" ref="K339" si="44">SUM(H339:H342)*C339</f>
        <v>0</v>
      </c>
      <c r="L339" s="122">
        <f t="shared" ref="L339" si="45">SUM(J339:J342)*C339</f>
        <v>0</v>
      </c>
      <c r="M339" s="70"/>
      <c r="N339" s="120"/>
    </row>
    <row r="340" spans="1:14" ht="15.75" customHeight="1" thickBot="1" x14ac:dyDescent="0.4">
      <c r="A340" s="131"/>
      <c r="B340" s="26" t="s">
        <v>300</v>
      </c>
      <c r="C340" s="137"/>
      <c r="D340" s="71">
        <v>0.25</v>
      </c>
      <c r="E340" s="72">
        <f>J294</f>
        <v>0</v>
      </c>
      <c r="F340" s="73">
        <v>1</v>
      </c>
      <c r="G340" s="72">
        <f t="shared" si="37"/>
        <v>0</v>
      </c>
      <c r="H340" s="72">
        <f t="shared" si="38"/>
        <v>0</v>
      </c>
      <c r="I340" s="72">
        <f>K294</f>
        <v>0</v>
      </c>
      <c r="J340" s="72">
        <f t="shared" si="39"/>
        <v>0</v>
      </c>
      <c r="K340" s="121"/>
      <c r="L340" s="122"/>
      <c r="M340" s="70"/>
      <c r="N340" s="79" t="s">
        <v>353</v>
      </c>
    </row>
    <row r="341" spans="1:14" ht="15.75" customHeight="1" thickBot="1" x14ac:dyDescent="0.4">
      <c r="A341" s="131"/>
      <c r="B341" s="26" t="s">
        <v>301</v>
      </c>
      <c r="C341" s="137"/>
      <c r="D341" s="71">
        <v>0.2</v>
      </c>
      <c r="E341" s="72">
        <f>J310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K310</f>
        <v>0</v>
      </c>
      <c r="J341" s="72">
        <f t="shared" si="39"/>
        <v>0</v>
      </c>
      <c r="K341" s="121"/>
      <c r="L341" s="122"/>
      <c r="M341" s="70"/>
      <c r="N341" s="133" t="str">
        <f>IF(N337="-","-",IF(N337&gt;=1,"Excelente",IF(AND(N337&lt;1,N337&gt;=0.8),"Muito Bom",IF(AND(N337&lt;80,N337&gt;=0.5),"Bom",IF(AND(N337&lt;0.5,N337&gt;=0.3),"Suficiente","Inadequado")))))</f>
        <v>Inadequado</v>
      </c>
    </row>
    <row r="342" spans="1:14" ht="16.5" customHeight="1" thickBot="1" x14ac:dyDescent="0.4">
      <c r="A342" s="132"/>
      <c r="B342" s="27" t="s">
        <v>302</v>
      </c>
      <c r="C342" s="138"/>
      <c r="D342" s="75">
        <v>0.15</v>
      </c>
      <c r="E342" s="76">
        <f>J321</f>
        <v>0</v>
      </c>
      <c r="F342" s="77">
        <v>1</v>
      </c>
      <c r="G342" s="76">
        <f t="shared" si="37"/>
        <v>0</v>
      </c>
      <c r="H342" s="76">
        <f t="shared" si="38"/>
        <v>0</v>
      </c>
      <c r="I342" s="76">
        <f>K321</f>
        <v>0</v>
      </c>
      <c r="J342" s="76">
        <f t="shared" si="39"/>
        <v>0</v>
      </c>
      <c r="K342" s="121"/>
      <c r="L342" s="122"/>
      <c r="M342" s="70"/>
      <c r="N342" s="134"/>
    </row>
    <row r="343" spans="1:14" ht="16.5" customHeight="1" x14ac:dyDescent="0.35">
      <c r="A343" s="80"/>
      <c r="B343" s="80"/>
      <c r="C343" s="81"/>
      <c r="D343" s="82"/>
      <c r="E343" s="83"/>
      <c r="F343" s="82"/>
      <c r="G343" s="82"/>
      <c r="H343" s="82"/>
      <c r="I343" s="84"/>
      <c r="J343" s="85"/>
      <c r="K343" s="86"/>
      <c r="L343" s="86"/>
    </row>
    <row r="344" spans="1:14" x14ac:dyDescent="0.35">
      <c r="A344" s="87"/>
    </row>
    <row r="345" spans="1:14" ht="5.5" customHeight="1" x14ac:dyDescent="0.3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7" spans="1:14" ht="15.75" customHeight="1" x14ac:dyDescent="0.5">
      <c r="A347" s="135" t="s">
        <v>370</v>
      </c>
      <c r="B347" s="135"/>
      <c r="C347" s="135"/>
      <c r="D347" s="135"/>
    </row>
    <row r="348" spans="1:14" ht="226.5" customHeight="1" x14ac:dyDescent="0.35">
      <c r="A348" s="106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8"/>
    </row>
    <row r="349" spans="1:14" ht="334.5" customHeight="1" x14ac:dyDescent="0.35">
      <c r="A349" s="109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1"/>
    </row>
    <row r="350" spans="1:14" ht="15.5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</sheetData>
  <sheetProtection algorithmName="SHA-512" hashValue="2qw8IAPXq49OXL2IRJC7FvKtJpjQJlhVKvIUlUU0OfVBLUi+b8ehx+mU2XfSc8E1RblcNNzZ+M0JoEaXBG/Y7Q==" saltValue="sXfphAsUkjxEUlSjgqJ6tQ==" spinCount="100000" sheet="1" formatRows="0" selectLockedCells="1"/>
  <mergeCells count="288">
    <mergeCell ref="K331:K334"/>
    <mergeCell ref="L331:L334"/>
    <mergeCell ref="K335:K338"/>
    <mergeCell ref="L335:L338"/>
    <mergeCell ref="M325:N325"/>
    <mergeCell ref="L339:L342"/>
    <mergeCell ref="A49:N49"/>
    <mergeCell ref="L37:N37"/>
    <mergeCell ref="L38:N38"/>
    <mergeCell ref="L39:N39"/>
    <mergeCell ref="L40:N40"/>
    <mergeCell ref="L41:N41"/>
    <mergeCell ref="L42:N42"/>
    <mergeCell ref="L43:N43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62:N62"/>
    <mergeCell ref="L63:N63"/>
    <mergeCell ref="L64:N64"/>
    <mergeCell ref="A61:N61"/>
    <mergeCell ref="L316:N316"/>
    <mergeCell ref="L317:N317"/>
    <mergeCell ref="O3:O5"/>
    <mergeCell ref="A1:N1"/>
    <mergeCell ref="A2:N2"/>
    <mergeCell ref="A3:N3"/>
    <mergeCell ref="A5:N5"/>
    <mergeCell ref="A8:N8"/>
    <mergeCell ref="A24:N24"/>
    <mergeCell ref="A25:N25"/>
    <mergeCell ref="A30:N30"/>
    <mergeCell ref="A21:N21"/>
    <mergeCell ref="L31:N31"/>
    <mergeCell ref="L32:N32"/>
    <mergeCell ref="L33:N33"/>
    <mergeCell ref="L34:N34"/>
    <mergeCell ref="L35:N35"/>
    <mergeCell ref="L36:N36"/>
    <mergeCell ref="L44:N44"/>
    <mergeCell ref="L45:N45"/>
    <mergeCell ref="L46:N46"/>
    <mergeCell ref="L65:N65"/>
    <mergeCell ref="L66:N66"/>
    <mergeCell ref="L67:N67"/>
    <mergeCell ref="L68:N68"/>
    <mergeCell ref="L72:N72"/>
    <mergeCell ref="L73:N73"/>
    <mergeCell ref="L74:N74"/>
    <mergeCell ref="L75:N75"/>
    <mergeCell ref="L76:N76"/>
    <mergeCell ref="A83:N83"/>
    <mergeCell ref="A71:N71"/>
    <mergeCell ref="L77:N77"/>
    <mergeCell ref="L78:N78"/>
    <mergeCell ref="L79:N79"/>
    <mergeCell ref="L80:N80"/>
    <mergeCell ref="A94:N94"/>
    <mergeCell ref="L84:N84"/>
    <mergeCell ref="L85:N85"/>
    <mergeCell ref="L86:N86"/>
    <mergeCell ref="L87:N87"/>
    <mergeCell ref="L88:N88"/>
    <mergeCell ref="L89:N89"/>
    <mergeCell ref="L90:N90"/>
    <mergeCell ref="L91:N91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A121:N121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A140:N140"/>
    <mergeCell ref="L136:N136"/>
    <mergeCell ref="L137:N137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A163:N163"/>
    <mergeCell ref="A155:N155"/>
    <mergeCell ref="L150:N150"/>
    <mergeCell ref="L151:N151"/>
    <mergeCell ref="L152:N152"/>
    <mergeCell ref="L156:N156"/>
    <mergeCell ref="L157:N157"/>
    <mergeCell ref="L158:N158"/>
    <mergeCell ref="L159:N159"/>
    <mergeCell ref="L160:N160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A187:N187"/>
    <mergeCell ref="L178:N178"/>
    <mergeCell ref="L179:N179"/>
    <mergeCell ref="L180:N180"/>
    <mergeCell ref="L181:N181"/>
    <mergeCell ref="L182:N182"/>
    <mergeCell ref="L183:N183"/>
    <mergeCell ref="L184:N184"/>
    <mergeCell ref="L188:N188"/>
    <mergeCell ref="L189:N189"/>
    <mergeCell ref="L190:N190"/>
    <mergeCell ref="L191:N191"/>
    <mergeCell ref="A202:N202"/>
    <mergeCell ref="L192:N192"/>
    <mergeCell ref="L193:N193"/>
    <mergeCell ref="L194:N194"/>
    <mergeCell ref="L195:N195"/>
    <mergeCell ref="L196:N196"/>
    <mergeCell ref="L197:N197"/>
    <mergeCell ref="L198:N198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A223:N223"/>
    <mergeCell ref="L219:N219"/>
    <mergeCell ref="L224:N224"/>
    <mergeCell ref="L225:N225"/>
    <mergeCell ref="L226:N226"/>
    <mergeCell ref="L227:N227"/>
    <mergeCell ref="L228:N228"/>
    <mergeCell ref="L229:N229"/>
    <mergeCell ref="L230:N230"/>
    <mergeCell ref="L231:N231"/>
    <mergeCell ref="L232:N232"/>
    <mergeCell ref="L233:N233"/>
    <mergeCell ref="A239:N239"/>
    <mergeCell ref="L234:N234"/>
    <mergeCell ref="L235:N235"/>
    <mergeCell ref="L236:N236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A261:N261"/>
    <mergeCell ref="A251:N251"/>
    <mergeCell ref="A253:N253"/>
    <mergeCell ref="L248:N248"/>
    <mergeCell ref="L252:N252"/>
    <mergeCell ref="L254:N254"/>
    <mergeCell ref="L255:N255"/>
    <mergeCell ref="L256:N256"/>
    <mergeCell ref="L257:N257"/>
    <mergeCell ref="L258:N258"/>
    <mergeCell ref="L259:N259"/>
    <mergeCell ref="L260:N260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A277:N277"/>
    <mergeCell ref="L274:N274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A296:N296"/>
    <mergeCell ref="L288:N288"/>
    <mergeCell ref="L289:N289"/>
    <mergeCell ref="L290:N290"/>
    <mergeCell ref="L291:N291"/>
    <mergeCell ref="L292:N292"/>
    <mergeCell ref="L293:N293"/>
    <mergeCell ref="L297:N297"/>
    <mergeCell ref="L298:N298"/>
    <mergeCell ref="L299:N299"/>
    <mergeCell ref="L300:N300"/>
    <mergeCell ref="L301:N301"/>
    <mergeCell ref="A312:N312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A348:N349"/>
    <mergeCell ref="N329:N331"/>
    <mergeCell ref="N333:N335"/>
    <mergeCell ref="N337:N339"/>
    <mergeCell ref="K327:K330"/>
    <mergeCell ref="L327:L330"/>
    <mergeCell ref="A325:L325"/>
    <mergeCell ref="K339:K342"/>
    <mergeCell ref="L313:N313"/>
    <mergeCell ref="L314:N314"/>
    <mergeCell ref="L315:N315"/>
    <mergeCell ref="A327:A330"/>
    <mergeCell ref="A331:A334"/>
    <mergeCell ref="A335:A338"/>
    <mergeCell ref="A339:A342"/>
    <mergeCell ref="N341:N342"/>
    <mergeCell ref="A347:D347"/>
    <mergeCell ref="C327:C330"/>
    <mergeCell ref="C331:C334"/>
    <mergeCell ref="C335:C338"/>
    <mergeCell ref="C339:C342"/>
    <mergeCell ref="L318:N318"/>
    <mergeCell ref="L319:N319"/>
    <mergeCell ref="L320:N320"/>
  </mergeCells>
  <conditionalFormatting sqref="C32:C46">
    <cfRule type="cellIs" dxfId="3456" priority="582" operator="equal">
      <formula>"Activo"</formula>
    </cfRule>
  </conditionalFormatting>
  <conditionalFormatting sqref="C51:C58">
    <cfRule type="cellIs" dxfId="3455" priority="41" operator="equal">
      <formula>"Activo"</formula>
    </cfRule>
  </conditionalFormatting>
  <conditionalFormatting sqref="C63:C68">
    <cfRule type="cellIs" dxfId="3454" priority="40" operator="equal">
      <formula>"Activo"</formula>
    </cfRule>
  </conditionalFormatting>
  <conditionalFormatting sqref="C73:C80">
    <cfRule type="cellIs" dxfId="3453" priority="39" operator="equal">
      <formula>"Activo"</formula>
    </cfRule>
  </conditionalFormatting>
  <conditionalFormatting sqref="C85:C91">
    <cfRule type="cellIs" dxfId="3452" priority="38" operator="equal">
      <formula>"Activo"</formula>
    </cfRule>
  </conditionalFormatting>
  <conditionalFormatting sqref="C96:C118">
    <cfRule type="cellIs" dxfId="3451" priority="37" operator="equal">
      <formula>"Activo"</formula>
    </cfRule>
  </conditionalFormatting>
  <conditionalFormatting sqref="C123:C137">
    <cfRule type="cellIs" dxfId="3450" priority="36" operator="equal">
      <formula>"Activo"</formula>
    </cfRule>
  </conditionalFormatting>
  <conditionalFormatting sqref="C142:C152">
    <cfRule type="cellIs" dxfId="3449" priority="35" operator="equal">
      <formula>"Activo"</formula>
    </cfRule>
  </conditionalFormatting>
  <conditionalFormatting sqref="C157:C160">
    <cfRule type="cellIs" dxfId="3448" priority="34" operator="equal">
      <formula>"Activo"</formula>
    </cfRule>
  </conditionalFormatting>
  <conditionalFormatting sqref="C165:C184">
    <cfRule type="cellIs" dxfId="3447" priority="33" operator="equal">
      <formula>"Activo"</formula>
    </cfRule>
  </conditionalFormatting>
  <conditionalFormatting sqref="C189:C198">
    <cfRule type="cellIs" dxfId="3446" priority="32" operator="equal">
      <formula>"Activo"</formula>
    </cfRule>
  </conditionalFormatting>
  <conditionalFormatting sqref="C204:C219">
    <cfRule type="cellIs" dxfId="3445" priority="31" operator="equal">
      <formula>"Activo"</formula>
    </cfRule>
  </conditionalFormatting>
  <conditionalFormatting sqref="C225:C236">
    <cfRule type="cellIs" dxfId="3444" priority="30" operator="equal">
      <formula>"Activo"</formula>
    </cfRule>
  </conditionalFormatting>
  <conditionalFormatting sqref="C241:C248">
    <cfRule type="cellIs" dxfId="3443" priority="29" operator="equal">
      <formula>"Activo"</formula>
    </cfRule>
  </conditionalFormatting>
  <conditionalFormatting sqref="C254:C260">
    <cfRule type="cellIs" dxfId="3442" priority="28" operator="equal">
      <formula>"Activo"</formula>
    </cfRule>
  </conditionalFormatting>
  <conditionalFormatting sqref="C262:C275">
    <cfRule type="cellIs" dxfId="3441" priority="27" operator="equal">
      <formula>"Activo"</formula>
    </cfRule>
  </conditionalFormatting>
  <conditionalFormatting sqref="C279:C293">
    <cfRule type="cellIs" dxfId="3440" priority="26" operator="equal">
      <formula>"Activo"</formula>
    </cfRule>
  </conditionalFormatting>
  <conditionalFormatting sqref="C298:C309">
    <cfRule type="cellIs" dxfId="3439" priority="25" operator="equal">
      <formula>"Activo"</formula>
    </cfRule>
  </conditionalFormatting>
  <conditionalFormatting sqref="C314:C320">
    <cfRule type="cellIs" dxfId="3438" priority="24" operator="equal">
      <formula>"Activo"</formula>
    </cfRule>
  </conditionalFormatting>
  <conditionalFormatting sqref="D32:D46">
    <cfRule type="cellIs" dxfId="3437" priority="61" operator="notEqual">
      <formula>"SO"</formula>
    </cfRule>
  </conditionalFormatting>
  <conditionalFormatting sqref="D51:D58">
    <cfRule type="cellIs" dxfId="3436" priority="60" operator="notEqual">
      <formula>"SO"</formula>
    </cfRule>
  </conditionalFormatting>
  <conditionalFormatting sqref="D63:D68">
    <cfRule type="cellIs" dxfId="3435" priority="59" operator="notEqual">
      <formula>"SO"</formula>
    </cfRule>
  </conditionalFormatting>
  <conditionalFormatting sqref="D73:D80">
    <cfRule type="cellIs" dxfId="3434" priority="58" operator="notEqual">
      <formula>"SO"</formula>
    </cfRule>
  </conditionalFormatting>
  <conditionalFormatting sqref="D85:D91">
    <cfRule type="cellIs" dxfId="3433" priority="57" operator="notEqual">
      <formula>"SO"</formula>
    </cfRule>
  </conditionalFormatting>
  <conditionalFormatting sqref="D96:D118">
    <cfRule type="cellIs" dxfId="3432" priority="56" operator="notEqual">
      <formula>"SO"</formula>
    </cfRule>
  </conditionalFormatting>
  <conditionalFormatting sqref="D123:D137">
    <cfRule type="cellIs" dxfId="3431" priority="55" operator="notEqual">
      <formula>"SO"</formula>
    </cfRule>
  </conditionalFormatting>
  <conditionalFormatting sqref="D142:D152">
    <cfRule type="cellIs" dxfId="3430" priority="54" operator="notEqual">
      <formula>"SO"</formula>
    </cfRule>
  </conditionalFormatting>
  <conditionalFormatting sqref="D157:D160">
    <cfRule type="cellIs" dxfId="3429" priority="53" operator="notEqual">
      <formula>"SO"</formula>
    </cfRule>
  </conditionalFormatting>
  <conditionalFormatting sqref="D165:D184">
    <cfRule type="cellIs" dxfId="3428" priority="52" operator="notEqual">
      <formula>"SO"</formula>
    </cfRule>
  </conditionalFormatting>
  <conditionalFormatting sqref="D189:D198">
    <cfRule type="cellIs" dxfId="3427" priority="51" operator="notEqual">
      <formula>"SO"</formula>
    </cfRule>
  </conditionalFormatting>
  <conditionalFormatting sqref="D204:D219">
    <cfRule type="cellIs" dxfId="3426" priority="50" operator="notEqual">
      <formula>"SO"</formula>
    </cfRule>
  </conditionalFormatting>
  <conditionalFormatting sqref="D225:D236">
    <cfRule type="cellIs" dxfId="3425" priority="49" operator="notEqual">
      <formula>"SO"</formula>
    </cfRule>
  </conditionalFormatting>
  <conditionalFormatting sqref="D241:D248">
    <cfRule type="cellIs" dxfId="3424" priority="48" operator="notEqual">
      <formula>"SO"</formula>
    </cfRule>
  </conditionalFormatting>
  <conditionalFormatting sqref="D254:D260">
    <cfRule type="cellIs" dxfId="3423" priority="47" operator="notEqual">
      <formula>"SO"</formula>
    </cfRule>
  </conditionalFormatting>
  <conditionalFormatting sqref="D262:D274">
    <cfRule type="cellIs" dxfId="3422" priority="46" operator="notEqual">
      <formula>"SO"</formula>
    </cfRule>
  </conditionalFormatting>
  <conditionalFormatting sqref="D279:D293">
    <cfRule type="cellIs" dxfId="3421" priority="45" operator="notEqual">
      <formula>"SO"</formula>
    </cfRule>
  </conditionalFormatting>
  <conditionalFormatting sqref="D298:D309">
    <cfRule type="cellIs" dxfId="3420" priority="44" operator="notEqual">
      <formula>"SO"</formula>
    </cfRule>
  </conditionalFormatting>
  <conditionalFormatting sqref="D314:D320">
    <cfRule type="cellIs" dxfId="3419" priority="43" operator="notEqual">
      <formula>"SO"</formula>
    </cfRule>
  </conditionalFormatting>
  <conditionalFormatting sqref="F32">
    <cfRule type="expression" dxfId="3418" priority="563">
      <formula>$C$32="Activo"</formula>
    </cfRule>
  </conditionalFormatting>
  <conditionalFormatting sqref="F33">
    <cfRule type="expression" dxfId="3417" priority="562">
      <formula>$C$33="Activo"</formula>
    </cfRule>
  </conditionalFormatting>
  <conditionalFormatting sqref="F34">
    <cfRule type="expression" dxfId="3416" priority="541">
      <formula>$C$34="Activo"</formula>
    </cfRule>
  </conditionalFormatting>
  <conditionalFormatting sqref="F35">
    <cfRule type="expression" dxfId="3415" priority="540">
      <formula>$C$35="Activo"</formula>
    </cfRule>
  </conditionalFormatting>
  <conditionalFormatting sqref="F36">
    <cfRule type="expression" dxfId="3414" priority="539">
      <formula>$C$36="Activo"</formula>
    </cfRule>
  </conditionalFormatting>
  <conditionalFormatting sqref="F37">
    <cfRule type="expression" dxfId="3413" priority="538">
      <formula>$C$37="Activo"</formula>
    </cfRule>
  </conditionalFormatting>
  <conditionalFormatting sqref="F38">
    <cfRule type="expression" dxfId="3412" priority="537">
      <formula>$C$38="Activo"</formula>
    </cfRule>
  </conditionalFormatting>
  <conditionalFormatting sqref="F39">
    <cfRule type="expression" dxfId="3411" priority="536">
      <formula>$C$39="Activo"</formula>
    </cfRule>
  </conditionalFormatting>
  <conditionalFormatting sqref="F40">
    <cfRule type="expression" dxfId="3410" priority="535">
      <formula>$C$40="Activo"</formula>
    </cfRule>
  </conditionalFormatting>
  <conditionalFormatting sqref="F41">
    <cfRule type="expression" dxfId="3409" priority="534">
      <formula>$C$41="Activo"</formula>
    </cfRule>
  </conditionalFormatting>
  <conditionalFormatting sqref="F42">
    <cfRule type="expression" dxfId="3408" priority="533">
      <formula>$C$42="Activo"</formula>
    </cfRule>
  </conditionalFormatting>
  <conditionalFormatting sqref="F43">
    <cfRule type="expression" dxfId="3407" priority="532">
      <formula>$C$43="Activo"</formula>
    </cfRule>
  </conditionalFormatting>
  <conditionalFormatting sqref="F44">
    <cfRule type="expression" dxfId="3406" priority="531">
      <formula>$C$44="Activo"</formula>
    </cfRule>
  </conditionalFormatting>
  <conditionalFormatting sqref="F45">
    <cfRule type="expression" dxfId="3405" priority="530">
      <formula>$C$45="Activo"</formula>
    </cfRule>
  </conditionalFormatting>
  <conditionalFormatting sqref="F46">
    <cfRule type="expression" dxfId="3404" priority="529">
      <formula>$C$46="Activo"</formula>
    </cfRule>
  </conditionalFormatting>
  <conditionalFormatting sqref="F51">
    <cfRule type="expression" dxfId="3403" priority="528">
      <formula>$C$51="Activo"</formula>
    </cfRule>
  </conditionalFormatting>
  <conditionalFormatting sqref="F52">
    <cfRule type="expression" dxfId="3402" priority="527">
      <formula>$C$52="Activo"</formula>
    </cfRule>
  </conditionalFormatting>
  <conditionalFormatting sqref="F53">
    <cfRule type="expression" dxfId="3401" priority="526">
      <formula>$C$53="Activo"</formula>
    </cfRule>
  </conditionalFormatting>
  <conditionalFormatting sqref="F54">
    <cfRule type="expression" dxfId="3400" priority="525">
      <formula>$C$54="Activo"</formula>
    </cfRule>
  </conditionalFormatting>
  <conditionalFormatting sqref="F55">
    <cfRule type="expression" dxfId="3399" priority="524">
      <formula>$C$55="Activo"</formula>
    </cfRule>
  </conditionalFormatting>
  <conditionalFormatting sqref="F56">
    <cfRule type="expression" dxfId="3398" priority="523">
      <formula>$C$56="Activo"</formula>
    </cfRule>
  </conditionalFormatting>
  <conditionalFormatting sqref="F57">
    <cfRule type="expression" dxfId="3397" priority="522">
      <formula>$C$57="Activo"</formula>
    </cfRule>
  </conditionalFormatting>
  <conditionalFormatting sqref="F58">
    <cfRule type="expression" dxfId="3396" priority="521">
      <formula>$C$58="Activo"</formula>
    </cfRule>
  </conditionalFormatting>
  <conditionalFormatting sqref="F63">
    <cfRule type="expression" dxfId="3395" priority="520">
      <formula>$C$63="Activo"</formula>
    </cfRule>
  </conditionalFormatting>
  <conditionalFormatting sqref="F64">
    <cfRule type="expression" dxfId="3394" priority="519">
      <formula>$C$64="Activo"</formula>
    </cfRule>
  </conditionalFormatting>
  <conditionalFormatting sqref="F65">
    <cfRule type="expression" dxfId="3393" priority="518">
      <formula>$C$65="Activo"</formula>
    </cfRule>
  </conditionalFormatting>
  <conditionalFormatting sqref="F66">
    <cfRule type="expression" dxfId="3392" priority="517">
      <formula>$C$66="Activo"</formula>
    </cfRule>
  </conditionalFormatting>
  <conditionalFormatting sqref="F67">
    <cfRule type="expression" dxfId="3391" priority="516">
      <formula>$C$67="Activo"</formula>
    </cfRule>
  </conditionalFormatting>
  <conditionalFormatting sqref="F68">
    <cfRule type="expression" dxfId="3390" priority="515">
      <formula>$C$68="Activo"</formula>
    </cfRule>
  </conditionalFormatting>
  <conditionalFormatting sqref="F73">
    <cfRule type="expression" dxfId="3389" priority="514">
      <formula>$C$73="Activo"</formula>
    </cfRule>
  </conditionalFormatting>
  <conditionalFormatting sqref="F74">
    <cfRule type="expression" dxfId="3388" priority="513">
      <formula>$C$74="Activo"</formula>
    </cfRule>
  </conditionalFormatting>
  <conditionalFormatting sqref="F75">
    <cfRule type="expression" dxfId="3387" priority="512">
      <formula>$C$75="Activo"</formula>
    </cfRule>
  </conditionalFormatting>
  <conditionalFormatting sqref="F76">
    <cfRule type="expression" dxfId="3386" priority="511">
      <formula>$C$76="Activo"</formula>
    </cfRule>
  </conditionalFormatting>
  <conditionalFormatting sqref="F77">
    <cfRule type="expression" dxfId="3385" priority="510">
      <formula>$C$77="Activo"</formula>
    </cfRule>
  </conditionalFormatting>
  <conditionalFormatting sqref="F78">
    <cfRule type="expression" dxfId="3384" priority="509">
      <formula>$C$78="Activo"</formula>
    </cfRule>
  </conditionalFormatting>
  <conditionalFormatting sqref="F79">
    <cfRule type="expression" dxfId="3383" priority="508">
      <formula>$C$79="Activo"</formula>
    </cfRule>
  </conditionalFormatting>
  <conditionalFormatting sqref="F80">
    <cfRule type="expression" dxfId="3382" priority="507">
      <formula>$C$80="Activo"</formula>
    </cfRule>
  </conditionalFormatting>
  <conditionalFormatting sqref="F85">
    <cfRule type="expression" dxfId="3381" priority="506">
      <formula>$C$85="activo"</formula>
    </cfRule>
  </conditionalFormatting>
  <conditionalFormatting sqref="F86">
    <cfRule type="expression" dxfId="3380" priority="505">
      <formula>$C$86="activo"</formula>
    </cfRule>
  </conditionalFormatting>
  <conditionalFormatting sqref="F87">
    <cfRule type="expression" dxfId="3379" priority="504">
      <formula>$C$87="activo"</formula>
    </cfRule>
  </conditionalFormatting>
  <conditionalFormatting sqref="F88">
    <cfRule type="expression" dxfId="3378" priority="503">
      <formula>$C$88="activo"</formula>
    </cfRule>
  </conditionalFormatting>
  <conditionalFormatting sqref="F89">
    <cfRule type="expression" dxfId="3377" priority="502">
      <formula>$C$89="activo"</formula>
    </cfRule>
  </conditionalFormatting>
  <conditionalFormatting sqref="F90">
    <cfRule type="expression" dxfId="3376" priority="501">
      <formula>$C$90="activo"</formula>
    </cfRule>
  </conditionalFormatting>
  <conditionalFormatting sqref="F91">
    <cfRule type="expression" dxfId="3375" priority="500">
      <formula>$C$91="activo"</formula>
    </cfRule>
  </conditionalFormatting>
  <conditionalFormatting sqref="F96">
    <cfRule type="expression" dxfId="3374" priority="499">
      <formula>$C$96="activo"</formula>
    </cfRule>
  </conditionalFormatting>
  <conditionalFormatting sqref="F97">
    <cfRule type="expression" dxfId="3373" priority="498">
      <formula>$C$97="activo"</formula>
    </cfRule>
  </conditionalFormatting>
  <conditionalFormatting sqref="F98">
    <cfRule type="expression" dxfId="3372" priority="497">
      <formula>$C$98="activo"</formula>
    </cfRule>
  </conditionalFormatting>
  <conditionalFormatting sqref="F99">
    <cfRule type="expression" dxfId="3371" priority="496">
      <formula>$C$99="activo"</formula>
    </cfRule>
  </conditionalFormatting>
  <conditionalFormatting sqref="F100">
    <cfRule type="expression" dxfId="3370" priority="495">
      <formula>$C$100="activo"</formula>
    </cfRule>
  </conditionalFormatting>
  <conditionalFormatting sqref="F101">
    <cfRule type="expression" dxfId="3369" priority="494">
      <formula>$C$101="activo"</formula>
    </cfRule>
  </conditionalFormatting>
  <conditionalFormatting sqref="F102">
    <cfRule type="expression" dxfId="3368" priority="493">
      <formula>$C$102="activo"</formula>
    </cfRule>
  </conditionalFormatting>
  <conditionalFormatting sqref="F103">
    <cfRule type="expression" dxfId="3367" priority="492">
      <formula>$C$103="activo"</formula>
    </cfRule>
  </conditionalFormatting>
  <conditionalFormatting sqref="F104">
    <cfRule type="expression" dxfId="3366" priority="491">
      <formula>$C$104="activo"</formula>
    </cfRule>
  </conditionalFormatting>
  <conditionalFormatting sqref="F105">
    <cfRule type="expression" dxfId="3365" priority="490">
      <formula>$C$105="activo"</formula>
    </cfRule>
  </conditionalFormatting>
  <conditionalFormatting sqref="F106">
    <cfRule type="expression" dxfId="3364" priority="489">
      <formula>$C$106="activo"</formula>
    </cfRule>
  </conditionalFormatting>
  <conditionalFormatting sqref="F107">
    <cfRule type="expression" dxfId="3363" priority="488">
      <formula>$C$107="activo"</formula>
    </cfRule>
  </conditionalFormatting>
  <conditionalFormatting sqref="F108">
    <cfRule type="expression" dxfId="3362" priority="108">
      <formula>$C$108="Activo"</formula>
    </cfRule>
  </conditionalFormatting>
  <conditionalFormatting sqref="F109">
    <cfRule type="expression" dxfId="3361" priority="107">
      <formula>$C$109="Activo"</formula>
    </cfRule>
  </conditionalFormatting>
  <conditionalFormatting sqref="F110">
    <cfRule type="expression" dxfId="3360" priority="487">
      <formula>$C$110="activo"</formula>
    </cfRule>
  </conditionalFormatting>
  <conditionalFormatting sqref="F111">
    <cfRule type="expression" dxfId="3359" priority="486">
      <formula>$C$111="activo"</formula>
    </cfRule>
  </conditionalFormatting>
  <conditionalFormatting sqref="F112">
    <cfRule type="expression" dxfId="3358" priority="485">
      <formula>$C$112="activo"</formula>
    </cfRule>
  </conditionalFormatting>
  <conditionalFormatting sqref="F113">
    <cfRule type="expression" dxfId="3357" priority="484">
      <formula>$C$113="activo"</formula>
    </cfRule>
  </conditionalFormatting>
  <conditionalFormatting sqref="F114">
    <cfRule type="expression" dxfId="3356" priority="483">
      <formula>$C$114="activo"</formula>
    </cfRule>
  </conditionalFormatting>
  <conditionalFormatting sqref="F115">
    <cfRule type="expression" dxfId="3355" priority="482">
      <formula>$C$115="activo"</formula>
    </cfRule>
  </conditionalFormatting>
  <conditionalFormatting sqref="F116">
    <cfRule type="expression" dxfId="3354" priority="481">
      <formula>$C$116="activo"</formula>
    </cfRule>
  </conditionalFormatting>
  <conditionalFormatting sqref="F117">
    <cfRule type="expression" dxfId="3353" priority="480">
      <formula>$C$117="activo"</formula>
    </cfRule>
  </conditionalFormatting>
  <conditionalFormatting sqref="F118">
    <cfRule type="expression" dxfId="3352" priority="479">
      <formula>$C$118="activo"</formula>
    </cfRule>
  </conditionalFormatting>
  <conditionalFormatting sqref="F123">
    <cfRule type="expression" dxfId="3351" priority="478">
      <formula>$C$123="activo"</formula>
    </cfRule>
  </conditionalFormatting>
  <conditionalFormatting sqref="F124">
    <cfRule type="expression" dxfId="3350" priority="477">
      <formula>$C$124="activo"</formula>
    </cfRule>
  </conditionalFormatting>
  <conditionalFormatting sqref="F125">
    <cfRule type="expression" dxfId="3349" priority="476">
      <formula>$C$125="activo"</formula>
    </cfRule>
  </conditionalFormatting>
  <conditionalFormatting sqref="F126">
    <cfRule type="expression" dxfId="3348" priority="475">
      <formula>$C$126="activo"</formula>
    </cfRule>
  </conditionalFormatting>
  <conditionalFormatting sqref="F127">
    <cfRule type="expression" dxfId="3347" priority="474">
      <formula>$C$127="activo"</formula>
    </cfRule>
  </conditionalFormatting>
  <conditionalFormatting sqref="F128">
    <cfRule type="expression" dxfId="3346" priority="473">
      <formula>$C$128="activo"</formula>
    </cfRule>
  </conditionalFormatting>
  <conditionalFormatting sqref="F129">
    <cfRule type="expression" dxfId="3345" priority="472">
      <formula>$C$129="activo"</formula>
    </cfRule>
  </conditionalFormatting>
  <conditionalFormatting sqref="F130">
    <cfRule type="expression" dxfId="3344" priority="471">
      <formula>$C$130="activo"</formula>
    </cfRule>
  </conditionalFormatting>
  <conditionalFormatting sqref="F131">
    <cfRule type="expression" dxfId="3343" priority="470">
      <formula>$C$131="activo"</formula>
    </cfRule>
  </conditionalFormatting>
  <conditionalFormatting sqref="F132">
    <cfRule type="expression" dxfId="3342" priority="469">
      <formula>$C$132="activo"</formula>
    </cfRule>
  </conditionalFormatting>
  <conditionalFormatting sqref="F133">
    <cfRule type="expression" dxfId="3341" priority="468">
      <formula>$C$133="activo"</formula>
    </cfRule>
  </conditionalFormatting>
  <conditionalFormatting sqref="F134">
    <cfRule type="expression" dxfId="3340" priority="467">
      <formula>$C$134="activo"</formula>
    </cfRule>
  </conditionalFormatting>
  <conditionalFormatting sqref="F135">
    <cfRule type="expression" dxfId="3339" priority="466">
      <formula>$C$135="activo"</formula>
    </cfRule>
  </conditionalFormatting>
  <conditionalFormatting sqref="F136">
    <cfRule type="expression" dxfId="3338" priority="465">
      <formula>$C$136="activo"</formula>
    </cfRule>
  </conditionalFormatting>
  <conditionalFormatting sqref="F137">
    <cfRule type="expression" dxfId="3337" priority="464">
      <formula>$C$137="activo"</formula>
    </cfRule>
  </conditionalFormatting>
  <conditionalFormatting sqref="F142">
    <cfRule type="expression" dxfId="3336" priority="462">
      <formula>$C$142="activo"</formula>
    </cfRule>
  </conditionalFormatting>
  <conditionalFormatting sqref="F143">
    <cfRule type="expression" dxfId="3335" priority="461">
      <formula>$C$143="activo"</formula>
    </cfRule>
  </conditionalFormatting>
  <conditionalFormatting sqref="F144">
    <cfRule type="expression" dxfId="3334" priority="460">
      <formula>$C$144="activo"</formula>
    </cfRule>
  </conditionalFormatting>
  <conditionalFormatting sqref="F145">
    <cfRule type="expression" dxfId="3333" priority="459">
      <formula>$C$145="activo"</formula>
    </cfRule>
  </conditionalFormatting>
  <conditionalFormatting sqref="F146">
    <cfRule type="expression" dxfId="3332" priority="458">
      <formula>$C$146="activo"</formula>
    </cfRule>
  </conditionalFormatting>
  <conditionalFormatting sqref="F147">
    <cfRule type="expression" dxfId="3331" priority="457">
      <formula>$C$147="activo"</formula>
    </cfRule>
  </conditionalFormatting>
  <conditionalFormatting sqref="F148">
    <cfRule type="expression" dxfId="3330" priority="456">
      <formula>$C$148="activo"</formula>
    </cfRule>
  </conditionalFormatting>
  <conditionalFormatting sqref="F149">
    <cfRule type="expression" dxfId="3329" priority="455">
      <formula>$C$149="activo"</formula>
    </cfRule>
  </conditionalFormatting>
  <conditionalFormatting sqref="F150">
    <cfRule type="expression" dxfId="3328" priority="454">
      <formula>$C$150="activo"</formula>
    </cfRule>
  </conditionalFormatting>
  <conditionalFormatting sqref="F151">
    <cfRule type="expression" dxfId="3327" priority="453">
      <formula>$C$151="activo"</formula>
    </cfRule>
  </conditionalFormatting>
  <conditionalFormatting sqref="F152">
    <cfRule type="expression" dxfId="3326" priority="452">
      <formula>$C$152="activo"</formula>
    </cfRule>
  </conditionalFormatting>
  <conditionalFormatting sqref="F157">
    <cfRule type="expression" dxfId="3325" priority="451">
      <formula>$C$157="activo"</formula>
    </cfRule>
  </conditionalFormatting>
  <conditionalFormatting sqref="F158">
    <cfRule type="expression" dxfId="3324" priority="450">
      <formula>$C$158="activo"</formula>
    </cfRule>
  </conditionalFormatting>
  <conditionalFormatting sqref="F159">
    <cfRule type="expression" dxfId="3323" priority="449">
      <formula>$C$159="activo"</formula>
    </cfRule>
  </conditionalFormatting>
  <conditionalFormatting sqref="F160">
    <cfRule type="expression" dxfId="3322" priority="448">
      <formula>$C$160="activo"</formula>
    </cfRule>
  </conditionalFormatting>
  <conditionalFormatting sqref="F165">
    <cfRule type="expression" dxfId="3321" priority="447">
      <formula>$C$165="activo"</formula>
    </cfRule>
  </conditionalFormatting>
  <conditionalFormatting sqref="F166">
    <cfRule type="expression" dxfId="3320" priority="446">
      <formula>$C$166="activo"</formula>
    </cfRule>
  </conditionalFormatting>
  <conditionalFormatting sqref="F167">
    <cfRule type="expression" dxfId="3319" priority="445">
      <formula>$C$167="activo"</formula>
    </cfRule>
  </conditionalFormatting>
  <conditionalFormatting sqref="F168">
    <cfRule type="expression" dxfId="3318" priority="444">
      <formula>$C$168="activo"</formula>
    </cfRule>
  </conditionalFormatting>
  <conditionalFormatting sqref="F169">
    <cfRule type="expression" dxfId="3317" priority="443">
      <formula>$C$169="activo"</formula>
    </cfRule>
  </conditionalFormatting>
  <conditionalFormatting sqref="F170">
    <cfRule type="expression" dxfId="3316" priority="442">
      <formula>$C$170="activo"</formula>
    </cfRule>
  </conditionalFormatting>
  <conditionalFormatting sqref="F171">
    <cfRule type="expression" dxfId="3315" priority="441">
      <formula>$C$171="activo"</formula>
    </cfRule>
  </conditionalFormatting>
  <conditionalFormatting sqref="F172">
    <cfRule type="expression" dxfId="3314" priority="440">
      <formula>$C$172="activo"</formula>
    </cfRule>
  </conditionalFormatting>
  <conditionalFormatting sqref="F173">
    <cfRule type="expression" dxfId="3313" priority="439">
      <formula>$C$173="activo"</formula>
    </cfRule>
  </conditionalFormatting>
  <conditionalFormatting sqref="F174">
    <cfRule type="expression" dxfId="3312" priority="438">
      <formula>$C$174="Activo"</formula>
    </cfRule>
  </conditionalFormatting>
  <conditionalFormatting sqref="F175">
    <cfRule type="expression" dxfId="3311" priority="437">
      <formula>$C$175="Activo"</formula>
    </cfRule>
  </conditionalFormatting>
  <conditionalFormatting sqref="F176">
    <cfRule type="expression" dxfId="3310" priority="436">
      <formula>$C$176="Activo"</formula>
    </cfRule>
  </conditionalFormatting>
  <conditionalFormatting sqref="F177">
    <cfRule type="expression" dxfId="3309" priority="435">
      <formula>$C$177="Activo"</formula>
    </cfRule>
  </conditionalFormatting>
  <conditionalFormatting sqref="F178">
    <cfRule type="expression" dxfId="3308" priority="434">
      <formula>$C$178="Activo"</formula>
    </cfRule>
  </conditionalFormatting>
  <conditionalFormatting sqref="F179">
    <cfRule type="expression" dxfId="3307" priority="433">
      <formula>$C$179="Activo"</formula>
    </cfRule>
  </conditionalFormatting>
  <conditionalFormatting sqref="F180">
    <cfRule type="expression" dxfId="3306" priority="432">
      <formula>$C$180="Activo"</formula>
    </cfRule>
  </conditionalFormatting>
  <conditionalFormatting sqref="F181">
    <cfRule type="expression" dxfId="3305" priority="431">
      <formula>$C$181="Activo"</formula>
    </cfRule>
  </conditionalFormatting>
  <conditionalFormatting sqref="F182">
    <cfRule type="expression" dxfId="3304" priority="430">
      <formula>$C$182="Activo"</formula>
    </cfRule>
  </conditionalFormatting>
  <conditionalFormatting sqref="F183">
    <cfRule type="expression" dxfId="3303" priority="429">
      <formula>$C$183="Activo"</formula>
    </cfRule>
  </conditionalFormatting>
  <conditionalFormatting sqref="F184">
    <cfRule type="expression" dxfId="3302" priority="428">
      <formula>$C$184="Activo"</formula>
    </cfRule>
  </conditionalFormatting>
  <conditionalFormatting sqref="F189">
    <cfRule type="expression" dxfId="3301" priority="427">
      <formula>$C$189="Activo"</formula>
    </cfRule>
  </conditionalFormatting>
  <conditionalFormatting sqref="F190">
    <cfRule type="expression" dxfId="3300" priority="426">
      <formula>$C$190="Activo"</formula>
    </cfRule>
  </conditionalFormatting>
  <conditionalFormatting sqref="F191">
    <cfRule type="expression" dxfId="3299" priority="425">
      <formula>$C$191="Activo"</formula>
    </cfRule>
  </conditionalFormatting>
  <conditionalFormatting sqref="F192">
    <cfRule type="expression" dxfId="3298" priority="424">
      <formula>$C$192="Activo"</formula>
    </cfRule>
  </conditionalFormatting>
  <conditionalFormatting sqref="F193">
    <cfRule type="expression" dxfId="3297" priority="423">
      <formula>$C$193="Activo"</formula>
    </cfRule>
  </conditionalFormatting>
  <conditionalFormatting sqref="F194">
    <cfRule type="expression" dxfId="3296" priority="422">
      <formula>$C$194="Activo"</formula>
    </cfRule>
  </conditionalFormatting>
  <conditionalFormatting sqref="F195">
    <cfRule type="expression" dxfId="3295" priority="421">
      <formula>$C$195="Activo"</formula>
    </cfRule>
  </conditionalFormatting>
  <conditionalFormatting sqref="F196">
    <cfRule type="expression" dxfId="3294" priority="420">
      <formula>$C$196="Activo"</formula>
    </cfRule>
  </conditionalFormatting>
  <conditionalFormatting sqref="F197">
    <cfRule type="expression" dxfId="3293" priority="419">
      <formula>$C$197="Activo"</formula>
    </cfRule>
  </conditionalFormatting>
  <conditionalFormatting sqref="F198">
    <cfRule type="expression" dxfId="3292" priority="418">
      <formula>$C$198="Activo"</formula>
    </cfRule>
  </conditionalFormatting>
  <conditionalFormatting sqref="F204">
    <cfRule type="expression" dxfId="3291" priority="417">
      <formula>$C$204="Activo"</formula>
    </cfRule>
  </conditionalFormatting>
  <conditionalFormatting sqref="F205">
    <cfRule type="expression" dxfId="3290" priority="416">
      <formula>$C$205="Activo"</formula>
    </cfRule>
  </conditionalFormatting>
  <conditionalFormatting sqref="F206">
    <cfRule type="expression" dxfId="3289" priority="415">
      <formula>$C$206="Activo"</formula>
    </cfRule>
  </conditionalFormatting>
  <conditionalFormatting sqref="F207">
    <cfRule type="expression" dxfId="3288" priority="414">
      <formula>$C$207="Activo"</formula>
    </cfRule>
  </conditionalFormatting>
  <conditionalFormatting sqref="F208">
    <cfRule type="expression" dxfId="3287" priority="413">
      <formula>$C$208="Activo"</formula>
    </cfRule>
  </conditionalFormatting>
  <conditionalFormatting sqref="F209">
    <cfRule type="expression" dxfId="3286" priority="412">
      <formula>$C$209="Activo"</formula>
    </cfRule>
  </conditionalFormatting>
  <conditionalFormatting sqref="F210">
    <cfRule type="expression" dxfId="3285" priority="411">
      <formula>$C$210="Activo"</formula>
    </cfRule>
  </conditionalFormatting>
  <conditionalFormatting sqref="F211">
    <cfRule type="expression" dxfId="3284" priority="410">
      <formula>$C$211="Activo"</formula>
    </cfRule>
  </conditionalFormatting>
  <conditionalFormatting sqref="F212">
    <cfRule type="expression" dxfId="3283" priority="409">
      <formula>$C$212="Activo"</formula>
    </cfRule>
  </conditionalFormatting>
  <conditionalFormatting sqref="F213">
    <cfRule type="expression" dxfId="3282" priority="408">
      <formula>$C$213="Activo"</formula>
    </cfRule>
  </conditionalFormatting>
  <conditionalFormatting sqref="F214">
    <cfRule type="expression" dxfId="3281" priority="407">
      <formula>$C$214="Activo"</formula>
    </cfRule>
  </conditionalFormatting>
  <conditionalFormatting sqref="F215">
    <cfRule type="expression" dxfId="3280" priority="406">
      <formula>$C$215="Activo"</formula>
    </cfRule>
  </conditionalFormatting>
  <conditionalFormatting sqref="F216">
    <cfRule type="expression" dxfId="3279" priority="405">
      <formula>$C$216="Activo"</formula>
    </cfRule>
  </conditionalFormatting>
  <conditionalFormatting sqref="F217">
    <cfRule type="expression" dxfId="3278" priority="404">
      <formula>$C$217="Activo"</formula>
    </cfRule>
  </conditionalFormatting>
  <conditionalFormatting sqref="F218">
    <cfRule type="expression" dxfId="3277" priority="403">
      <formula>$C$218="Activo"</formula>
    </cfRule>
  </conditionalFormatting>
  <conditionalFormatting sqref="F219">
    <cfRule type="expression" dxfId="3276" priority="402">
      <formula>$C$219="Activo"</formula>
    </cfRule>
  </conditionalFormatting>
  <conditionalFormatting sqref="F225">
    <cfRule type="expression" dxfId="3275" priority="401">
      <formula>$C$225="Activo"</formula>
    </cfRule>
  </conditionalFormatting>
  <conditionalFormatting sqref="F226">
    <cfRule type="expression" dxfId="3274" priority="400">
      <formula>$C$226="Activo"</formula>
    </cfRule>
  </conditionalFormatting>
  <conditionalFormatting sqref="F227">
    <cfRule type="expression" dxfId="3273" priority="399">
      <formula>$C$227="Activo"</formula>
    </cfRule>
  </conditionalFormatting>
  <conditionalFormatting sqref="F228">
    <cfRule type="expression" dxfId="3272" priority="398">
      <formula>$C$228="Activo"</formula>
    </cfRule>
  </conditionalFormatting>
  <conditionalFormatting sqref="F229">
    <cfRule type="expression" dxfId="3271" priority="397">
      <formula>$C$229="Activo"</formula>
    </cfRule>
  </conditionalFormatting>
  <conditionalFormatting sqref="F230">
    <cfRule type="expression" dxfId="3270" priority="396">
      <formula>$C$230="Activo"</formula>
    </cfRule>
  </conditionalFormatting>
  <conditionalFormatting sqref="F231">
    <cfRule type="expression" dxfId="3269" priority="395">
      <formula>$C$231="Activo"</formula>
    </cfRule>
  </conditionalFormatting>
  <conditionalFormatting sqref="F232">
    <cfRule type="expression" dxfId="3268" priority="394">
      <formula>$C$232="Activo"</formula>
    </cfRule>
  </conditionalFormatting>
  <conditionalFormatting sqref="F233">
    <cfRule type="expression" dxfId="3267" priority="393">
      <formula>$C$233="Activo"</formula>
    </cfRule>
  </conditionalFormatting>
  <conditionalFormatting sqref="F234">
    <cfRule type="expression" dxfId="3266" priority="392">
      <formula>$C$234="Activo"</formula>
    </cfRule>
  </conditionalFormatting>
  <conditionalFormatting sqref="F235">
    <cfRule type="expression" dxfId="3265" priority="391">
      <formula>$C$235="Activo"</formula>
    </cfRule>
  </conditionalFormatting>
  <conditionalFormatting sqref="F236">
    <cfRule type="expression" dxfId="3264" priority="390">
      <formula>$C$236="Activo"</formula>
    </cfRule>
  </conditionalFormatting>
  <conditionalFormatting sqref="F241">
    <cfRule type="expression" dxfId="3263" priority="389">
      <formula>$C$241="Activo"</formula>
    </cfRule>
  </conditionalFormatting>
  <conditionalFormatting sqref="F242">
    <cfRule type="expression" dxfId="3262" priority="388">
      <formula>$C$242="Activo"</formula>
    </cfRule>
  </conditionalFormatting>
  <conditionalFormatting sqref="F243">
    <cfRule type="expression" dxfId="3261" priority="387">
      <formula>$C$243="Activo"</formula>
    </cfRule>
  </conditionalFormatting>
  <conditionalFormatting sqref="F244">
    <cfRule type="expression" dxfId="3260" priority="386">
      <formula>$C$244="Activo"</formula>
    </cfRule>
  </conditionalFormatting>
  <conditionalFormatting sqref="F245">
    <cfRule type="expression" dxfId="3259" priority="385">
      <formula>$C$245="Activo"</formula>
    </cfRule>
  </conditionalFormatting>
  <conditionalFormatting sqref="F246">
    <cfRule type="expression" dxfId="3258" priority="384">
      <formula>$C$246="Activo"</formula>
    </cfRule>
  </conditionalFormatting>
  <conditionalFormatting sqref="F247">
    <cfRule type="expression" dxfId="3257" priority="383">
      <formula>$C$247="Activo"</formula>
    </cfRule>
  </conditionalFormatting>
  <conditionalFormatting sqref="F248">
    <cfRule type="expression" dxfId="3256" priority="382">
      <formula>$C$248="Activo"</formula>
    </cfRule>
  </conditionalFormatting>
  <conditionalFormatting sqref="F254">
    <cfRule type="expression" dxfId="3255" priority="381">
      <formula>$C$254="Activo"</formula>
    </cfRule>
  </conditionalFormatting>
  <conditionalFormatting sqref="F255">
    <cfRule type="expression" dxfId="3254" priority="380">
      <formula>$C$255="Activo"</formula>
    </cfRule>
  </conditionalFormatting>
  <conditionalFormatting sqref="F256">
    <cfRule type="expression" dxfId="3253" priority="379">
      <formula>$C$256="Activo"</formula>
    </cfRule>
  </conditionalFormatting>
  <conditionalFormatting sqref="F257">
    <cfRule type="expression" dxfId="3252" priority="378">
      <formula>$C$257="Activo"</formula>
    </cfRule>
  </conditionalFormatting>
  <conditionalFormatting sqref="F258">
    <cfRule type="expression" dxfId="3251" priority="377">
      <formula>$C$258="Activo"</formula>
    </cfRule>
  </conditionalFormatting>
  <conditionalFormatting sqref="F259">
    <cfRule type="expression" dxfId="3250" priority="376">
      <formula>$C$259="Activo"</formula>
    </cfRule>
  </conditionalFormatting>
  <conditionalFormatting sqref="F260">
    <cfRule type="expression" dxfId="3249" priority="375">
      <formula>$C$260="Activo"</formula>
    </cfRule>
  </conditionalFormatting>
  <conditionalFormatting sqref="F262">
    <cfRule type="expression" dxfId="3248" priority="374">
      <formula>$C$262="Activo"</formula>
    </cfRule>
  </conditionalFormatting>
  <conditionalFormatting sqref="F263">
    <cfRule type="expression" dxfId="3247" priority="373">
      <formula>$C$263="Activo"</formula>
    </cfRule>
  </conditionalFormatting>
  <conditionalFormatting sqref="F264">
    <cfRule type="expression" dxfId="3246" priority="372">
      <formula>$C$264="Activo"</formula>
    </cfRule>
  </conditionalFormatting>
  <conditionalFormatting sqref="F265">
    <cfRule type="expression" dxfId="3245" priority="371">
      <formula>$C$265="Activo"</formula>
    </cfRule>
  </conditionalFormatting>
  <conditionalFormatting sqref="F266">
    <cfRule type="expression" dxfId="3244" priority="370">
      <formula>$C$266="Activo"</formula>
    </cfRule>
  </conditionalFormatting>
  <conditionalFormatting sqref="F267">
    <cfRule type="expression" dxfId="3243" priority="369">
      <formula>$C$267="Activo"</formula>
    </cfRule>
  </conditionalFormatting>
  <conditionalFormatting sqref="F268">
    <cfRule type="expression" dxfId="3242" priority="192">
      <formula>$C$268="Activo"</formula>
    </cfRule>
  </conditionalFormatting>
  <conditionalFormatting sqref="F269">
    <cfRule type="expression" dxfId="3241" priority="191">
      <formula>$C$269="Activo"</formula>
    </cfRule>
  </conditionalFormatting>
  <conditionalFormatting sqref="F270">
    <cfRule type="expression" dxfId="3240" priority="190">
      <formula>$C$270="Activo"</formula>
    </cfRule>
  </conditionalFormatting>
  <conditionalFormatting sqref="F271">
    <cfRule type="expression" dxfId="3239" priority="189">
      <formula>$C$271="Activo"</formula>
    </cfRule>
  </conditionalFormatting>
  <conditionalFormatting sqref="F272">
    <cfRule type="expression" dxfId="3238" priority="188">
      <formula>$C$272="Activo"</formula>
    </cfRule>
  </conditionalFormatting>
  <conditionalFormatting sqref="F273">
    <cfRule type="expression" dxfId="3237" priority="187">
      <formula>$C$273="Activo"</formula>
    </cfRule>
  </conditionalFormatting>
  <conditionalFormatting sqref="F274">
    <cfRule type="expression" dxfId="3236" priority="186">
      <formula>$C$274="Activo"</formula>
    </cfRule>
  </conditionalFormatting>
  <conditionalFormatting sqref="F279">
    <cfRule type="expression" dxfId="3235" priority="173">
      <formula>$C$279="Activo"</formula>
    </cfRule>
  </conditionalFormatting>
  <conditionalFormatting sqref="F280">
    <cfRule type="expression" dxfId="3234" priority="172">
      <formula>$C$280="Activo"</formula>
    </cfRule>
  </conditionalFormatting>
  <conditionalFormatting sqref="F281">
    <cfRule type="expression" dxfId="3233" priority="171">
      <formula>$C$281="Activo"</formula>
    </cfRule>
  </conditionalFormatting>
  <conditionalFormatting sqref="F282">
    <cfRule type="expression" dxfId="3232" priority="170">
      <formula>$C$282="Activo"</formula>
    </cfRule>
  </conditionalFormatting>
  <conditionalFormatting sqref="F283">
    <cfRule type="expression" dxfId="3231" priority="169">
      <formula>$C$283="Activo"</formula>
    </cfRule>
  </conditionalFormatting>
  <conditionalFormatting sqref="F284">
    <cfRule type="expression" dxfId="3230" priority="168">
      <formula>$C$284="Activo"</formula>
    </cfRule>
  </conditionalFormatting>
  <conditionalFormatting sqref="F285">
    <cfRule type="expression" dxfId="3229" priority="167">
      <formula>$C$285="Activo"</formula>
    </cfRule>
  </conditionalFormatting>
  <conditionalFormatting sqref="F286">
    <cfRule type="expression" dxfId="3228" priority="166">
      <formula>$C$286="Activo"</formula>
    </cfRule>
  </conditionalFormatting>
  <conditionalFormatting sqref="F287">
    <cfRule type="expression" dxfId="3227" priority="165">
      <formula>$C$287="Activo"</formula>
    </cfRule>
  </conditionalFormatting>
  <conditionalFormatting sqref="F288">
    <cfRule type="expression" dxfId="3226" priority="164">
      <formula>$C$288="Activo"</formula>
    </cfRule>
  </conditionalFormatting>
  <conditionalFormatting sqref="F289">
    <cfRule type="expression" dxfId="3225" priority="163">
      <formula>$C$289="Activo"</formula>
    </cfRule>
  </conditionalFormatting>
  <conditionalFormatting sqref="F290">
    <cfRule type="expression" dxfId="3224" priority="162">
      <formula>$C$290="Activo"</formula>
    </cfRule>
  </conditionalFormatting>
  <conditionalFormatting sqref="F291">
    <cfRule type="expression" dxfId="3223" priority="161">
      <formula>$C$291="Activo"</formula>
    </cfRule>
  </conditionalFormatting>
  <conditionalFormatting sqref="F292">
    <cfRule type="expression" dxfId="3222" priority="160">
      <formula>$C$292="Activo"</formula>
    </cfRule>
  </conditionalFormatting>
  <conditionalFormatting sqref="F293">
    <cfRule type="expression" dxfId="3221" priority="159">
      <formula>$C$293="Activo"</formula>
    </cfRule>
  </conditionalFormatting>
  <conditionalFormatting sqref="F298">
    <cfRule type="expression" dxfId="3220" priority="144">
      <formula>$C$298="Activo"</formula>
    </cfRule>
  </conditionalFormatting>
  <conditionalFormatting sqref="F299">
    <cfRule type="expression" dxfId="3219" priority="143">
      <formula>$C$299="Activo"</formula>
    </cfRule>
  </conditionalFormatting>
  <conditionalFormatting sqref="F300">
    <cfRule type="expression" dxfId="3218" priority="142">
      <formula>$C$300="Activo"</formula>
    </cfRule>
  </conditionalFormatting>
  <conditionalFormatting sqref="F301:F302">
    <cfRule type="expression" dxfId="3217" priority="140">
      <formula>$C$301="Activo"</formula>
    </cfRule>
  </conditionalFormatting>
  <conditionalFormatting sqref="F303">
    <cfRule type="expression" dxfId="3216" priority="139">
      <formula>$C$303="Activo"</formula>
    </cfRule>
  </conditionalFormatting>
  <conditionalFormatting sqref="F304">
    <cfRule type="expression" dxfId="3215" priority="138">
      <formula>$C$304="Activo"</formula>
    </cfRule>
  </conditionalFormatting>
  <conditionalFormatting sqref="F305">
    <cfRule type="expression" dxfId="3214" priority="137">
      <formula>$C$305="Activo"</formula>
    </cfRule>
  </conditionalFormatting>
  <conditionalFormatting sqref="F306">
    <cfRule type="expression" dxfId="3213" priority="136">
      <formula>$C$306="Activo"</formula>
    </cfRule>
  </conditionalFormatting>
  <conditionalFormatting sqref="F307">
    <cfRule type="expression" dxfId="3212" priority="135">
      <formula>$C$307="Activo"</formula>
    </cfRule>
  </conditionalFormatting>
  <conditionalFormatting sqref="F308">
    <cfRule type="expression" dxfId="3211" priority="134">
      <formula>$C$308="Activo"</formula>
    </cfRule>
  </conditionalFormatting>
  <conditionalFormatting sqref="F309">
    <cfRule type="expression" dxfId="3210" priority="133">
      <formula>$C$309="Activo"</formula>
    </cfRule>
  </conditionalFormatting>
  <conditionalFormatting sqref="F314">
    <cfRule type="expression" dxfId="3209" priority="115">
      <formula>$C$314="Activo"</formula>
    </cfRule>
  </conditionalFormatting>
  <conditionalFormatting sqref="F315">
    <cfRule type="expression" dxfId="3208" priority="114">
      <formula>$C$315="Activo"</formula>
    </cfRule>
  </conditionalFormatting>
  <conditionalFormatting sqref="F316">
    <cfRule type="expression" dxfId="3207" priority="113">
      <formula>$C$316="Activo"</formula>
    </cfRule>
  </conditionalFormatting>
  <conditionalFormatting sqref="F317">
    <cfRule type="expression" dxfId="3206" priority="112">
      <formula>$C$317="Activo"</formula>
    </cfRule>
  </conditionalFormatting>
  <conditionalFormatting sqref="F318">
    <cfRule type="expression" dxfId="3205" priority="111">
      <formula>$C$318="Activo"</formula>
    </cfRule>
  </conditionalFormatting>
  <conditionalFormatting sqref="F319">
    <cfRule type="expression" dxfId="3204" priority="110">
      <formula>$C$319="Activo"</formula>
    </cfRule>
  </conditionalFormatting>
  <conditionalFormatting sqref="F320">
    <cfRule type="expression" dxfId="3203" priority="109">
      <formula>$C$320="Activo"</formula>
    </cfRule>
  </conditionalFormatting>
  <conditionalFormatting sqref="F327:F342 E343">
    <cfRule type="cellIs" dxfId="3202" priority="583" operator="equal">
      <formula>0</formula>
    </cfRule>
  </conditionalFormatting>
  <conditionalFormatting sqref="G9">
    <cfRule type="notContainsBlanks" dxfId="3201" priority="42">
      <formula>LEN(TRIM(G9))&gt;0</formula>
    </cfRule>
  </conditionalFormatting>
  <conditionalFormatting sqref="G12:G14 G18:G19">
    <cfRule type="notContainsBlanks" dxfId="3200" priority="584">
      <formula>LEN(TRIM(G12))&gt;0</formula>
    </cfRule>
  </conditionalFormatting>
  <conditionalFormatting sqref="G32:G33">
    <cfRule type="expression" dxfId="3199" priority="105">
      <formula>$C$32="Activo"</formula>
    </cfRule>
  </conditionalFormatting>
  <conditionalFormatting sqref="G34">
    <cfRule type="expression" dxfId="3198" priority="367">
      <formula>$C$34="Activo"</formula>
    </cfRule>
  </conditionalFormatting>
  <conditionalFormatting sqref="G35">
    <cfRule type="expression" dxfId="3197" priority="366">
      <formula>$C$35="Activo"</formula>
    </cfRule>
  </conditionalFormatting>
  <conditionalFormatting sqref="G36">
    <cfRule type="expression" dxfId="3196" priority="365">
      <formula>$C$36="Activo"</formula>
    </cfRule>
  </conditionalFormatting>
  <conditionalFormatting sqref="G37">
    <cfRule type="expression" dxfId="3195" priority="364">
      <formula>$C$37="Activo"</formula>
    </cfRule>
  </conditionalFormatting>
  <conditionalFormatting sqref="G38">
    <cfRule type="expression" dxfId="3194" priority="363">
      <formula>$C$38="Activo"</formula>
    </cfRule>
  </conditionalFormatting>
  <conditionalFormatting sqref="G39">
    <cfRule type="expression" dxfId="3193" priority="362">
      <formula>$C$39="Activo"</formula>
    </cfRule>
  </conditionalFormatting>
  <conditionalFormatting sqref="G40">
    <cfRule type="expression" dxfId="3192" priority="361">
      <formula>$C$40="Activo"</formula>
    </cfRule>
  </conditionalFormatting>
  <conditionalFormatting sqref="G41">
    <cfRule type="expression" dxfId="3191" priority="360">
      <formula>$C$41="Activo"</formula>
    </cfRule>
  </conditionalFormatting>
  <conditionalFormatting sqref="G42">
    <cfRule type="expression" dxfId="3190" priority="359">
      <formula>$C$42="Activo"</formula>
    </cfRule>
  </conditionalFormatting>
  <conditionalFormatting sqref="G43">
    <cfRule type="expression" dxfId="3189" priority="358">
      <formula>$C$43="Activo"</formula>
    </cfRule>
  </conditionalFormatting>
  <conditionalFormatting sqref="G44">
    <cfRule type="expression" dxfId="3188" priority="357">
      <formula>$C$44="Activo"</formula>
    </cfRule>
  </conditionalFormatting>
  <conditionalFormatting sqref="G45">
    <cfRule type="expression" dxfId="3187" priority="356">
      <formula>$C$45="Activo"</formula>
    </cfRule>
  </conditionalFormatting>
  <conditionalFormatting sqref="G46">
    <cfRule type="expression" dxfId="3186" priority="355">
      <formula>$C$46="Activo"</formula>
    </cfRule>
  </conditionalFormatting>
  <conditionalFormatting sqref="G51">
    <cfRule type="expression" dxfId="3185" priority="104">
      <formula>$C$51="Activo"</formula>
    </cfRule>
  </conditionalFormatting>
  <conditionalFormatting sqref="G52">
    <cfRule type="expression" dxfId="3184" priority="354">
      <formula>$C$52="Activo"</formula>
    </cfRule>
  </conditionalFormatting>
  <conditionalFormatting sqref="G53">
    <cfRule type="expression" dxfId="3183" priority="353">
      <formula>$C$53="Activo"</formula>
    </cfRule>
  </conditionalFormatting>
  <conditionalFormatting sqref="G54">
    <cfRule type="expression" dxfId="3182" priority="352">
      <formula>$C$54="Activo"</formula>
    </cfRule>
  </conditionalFormatting>
  <conditionalFormatting sqref="G55">
    <cfRule type="expression" dxfId="3181" priority="351">
      <formula>$C$55="Activo"</formula>
    </cfRule>
  </conditionalFormatting>
  <conditionalFormatting sqref="G56">
    <cfRule type="expression" dxfId="3180" priority="350">
      <formula>$C$56="Activo"</formula>
    </cfRule>
  </conditionalFormatting>
  <conditionalFormatting sqref="G57">
    <cfRule type="expression" dxfId="3179" priority="349">
      <formula>$C$57="Activo"</formula>
    </cfRule>
  </conditionalFormatting>
  <conditionalFormatting sqref="G58">
    <cfRule type="expression" dxfId="3178" priority="348">
      <formula>$C$58="Activo"</formula>
    </cfRule>
  </conditionalFormatting>
  <conditionalFormatting sqref="G63">
    <cfRule type="expression" dxfId="3177" priority="82">
      <formula>$C$63="Activo"</formula>
    </cfRule>
  </conditionalFormatting>
  <conditionalFormatting sqref="G64">
    <cfRule type="expression" dxfId="3176" priority="347">
      <formula>$C$64="Activo"</formula>
    </cfRule>
  </conditionalFormatting>
  <conditionalFormatting sqref="G65">
    <cfRule type="expression" dxfId="3175" priority="346">
      <formula>$C$65="Activo"</formula>
    </cfRule>
  </conditionalFormatting>
  <conditionalFormatting sqref="G66">
    <cfRule type="expression" dxfId="3174" priority="345">
      <formula>$C$66="Activo"</formula>
    </cfRule>
  </conditionalFormatting>
  <conditionalFormatting sqref="G67">
    <cfRule type="expression" dxfId="3173" priority="344">
      <formula>$C$67="Activo"</formula>
    </cfRule>
  </conditionalFormatting>
  <conditionalFormatting sqref="G68">
    <cfRule type="expression" dxfId="3172" priority="343">
      <formula>$C$68="Activo"</formula>
    </cfRule>
  </conditionalFormatting>
  <conditionalFormatting sqref="G73">
    <cfRule type="expression" dxfId="3171" priority="84">
      <formula>$C$73="Activo"</formula>
    </cfRule>
  </conditionalFormatting>
  <conditionalFormatting sqref="G74">
    <cfRule type="expression" dxfId="3170" priority="342">
      <formula>$C$74="Activo"</formula>
    </cfRule>
  </conditionalFormatting>
  <conditionalFormatting sqref="G75">
    <cfRule type="expression" dxfId="3169" priority="341">
      <formula>$C$75="Activo"</formula>
    </cfRule>
  </conditionalFormatting>
  <conditionalFormatting sqref="G76">
    <cfRule type="expression" dxfId="3168" priority="340">
      <formula>$C$76="Activo"</formula>
    </cfRule>
  </conditionalFormatting>
  <conditionalFormatting sqref="G77">
    <cfRule type="expression" dxfId="3167" priority="339">
      <formula>$C$77="Activo"</formula>
    </cfRule>
  </conditionalFormatting>
  <conditionalFormatting sqref="G78">
    <cfRule type="expression" dxfId="3166" priority="338">
      <formula>$C$78="Activo"</formula>
    </cfRule>
  </conditionalFormatting>
  <conditionalFormatting sqref="G79">
    <cfRule type="expression" dxfId="3165" priority="337">
      <formula>$C$79="Activo"</formula>
    </cfRule>
  </conditionalFormatting>
  <conditionalFormatting sqref="G80">
    <cfRule type="expression" dxfId="3164" priority="336">
      <formula>$C$80="Activo"</formula>
    </cfRule>
  </conditionalFormatting>
  <conditionalFormatting sqref="G85">
    <cfRule type="expression" dxfId="3163" priority="83">
      <formula>$C$85="Activo"</formula>
    </cfRule>
  </conditionalFormatting>
  <conditionalFormatting sqref="G86">
    <cfRule type="expression" dxfId="3162" priority="335">
      <formula>$C$86="activo"</formula>
    </cfRule>
  </conditionalFormatting>
  <conditionalFormatting sqref="G87">
    <cfRule type="expression" dxfId="3161" priority="334">
      <formula>$C$87="activo"</formula>
    </cfRule>
  </conditionalFormatting>
  <conditionalFormatting sqref="G88">
    <cfRule type="expression" dxfId="3160" priority="333">
      <formula>$C$88="activo"</formula>
    </cfRule>
  </conditionalFormatting>
  <conditionalFormatting sqref="G89">
    <cfRule type="expression" dxfId="3159" priority="332">
      <formula>$C$89="activo"</formula>
    </cfRule>
  </conditionalFormatting>
  <conditionalFormatting sqref="G90">
    <cfRule type="expression" dxfId="3158" priority="331">
      <formula>$C$90="activo"</formula>
    </cfRule>
  </conditionalFormatting>
  <conditionalFormatting sqref="G91">
    <cfRule type="expression" dxfId="3157" priority="330">
      <formula>$C$91="activo"</formula>
    </cfRule>
  </conditionalFormatting>
  <conditionalFormatting sqref="G96">
    <cfRule type="expression" dxfId="3156" priority="329">
      <formula>$C$96="activo"</formula>
    </cfRule>
  </conditionalFormatting>
  <conditionalFormatting sqref="G97">
    <cfRule type="expression" dxfId="3155" priority="328">
      <formula>$C$97="activo"</formula>
    </cfRule>
  </conditionalFormatting>
  <conditionalFormatting sqref="G98">
    <cfRule type="expression" dxfId="3154" priority="327">
      <formula>$C$98="activo"</formula>
    </cfRule>
  </conditionalFormatting>
  <conditionalFormatting sqref="G99">
    <cfRule type="expression" dxfId="3153" priority="326">
      <formula>$C$99="activo"</formula>
    </cfRule>
  </conditionalFormatting>
  <conditionalFormatting sqref="G100">
    <cfRule type="expression" dxfId="3152" priority="325">
      <formula>$C$100="activo"</formula>
    </cfRule>
  </conditionalFormatting>
  <conditionalFormatting sqref="G101">
    <cfRule type="expression" dxfId="3151" priority="324">
      <formula>$C$101="activo"</formula>
    </cfRule>
  </conditionalFormatting>
  <conditionalFormatting sqref="G102">
    <cfRule type="expression" dxfId="3150" priority="323">
      <formula>$C$102="activo"</formula>
    </cfRule>
  </conditionalFormatting>
  <conditionalFormatting sqref="G103">
    <cfRule type="expression" dxfId="3149" priority="322">
      <formula>$C$103="activo"</formula>
    </cfRule>
  </conditionalFormatting>
  <conditionalFormatting sqref="G104">
    <cfRule type="expression" dxfId="3148" priority="321">
      <formula>$C$104="activo"</formula>
    </cfRule>
  </conditionalFormatting>
  <conditionalFormatting sqref="G105">
    <cfRule type="expression" dxfId="3147" priority="320">
      <formula>$C$105="activo"</formula>
    </cfRule>
  </conditionalFormatting>
  <conditionalFormatting sqref="G106">
    <cfRule type="expression" dxfId="3146" priority="319">
      <formula>$C$106="activo"</formula>
    </cfRule>
  </conditionalFormatting>
  <conditionalFormatting sqref="G107">
    <cfRule type="expression" dxfId="3145" priority="318">
      <formula>$C$107="activo"</formula>
    </cfRule>
  </conditionalFormatting>
  <conditionalFormatting sqref="G108">
    <cfRule type="expression" dxfId="3144" priority="317">
      <formula>$C$108="activo"</formula>
    </cfRule>
  </conditionalFormatting>
  <conditionalFormatting sqref="G109">
    <cfRule type="expression" dxfId="3143" priority="316">
      <formula>$C$109="activo"</formula>
    </cfRule>
  </conditionalFormatting>
  <conditionalFormatting sqref="G110">
    <cfRule type="expression" dxfId="3142" priority="315">
      <formula>$C$110="activo"</formula>
    </cfRule>
  </conditionalFormatting>
  <conditionalFormatting sqref="G111">
    <cfRule type="expression" dxfId="3141" priority="314">
      <formula>$C$111="activo"</formula>
    </cfRule>
  </conditionalFormatting>
  <conditionalFormatting sqref="G112">
    <cfRule type="expression" dxfId="3140" priority="313">
      <formula>$C$112="activo"</formula>
    </cfRule>
  </conditionalFormatting>
  <conditionalFormatting sqref="G113">
    <cfRule type="expression" dxfId="3139" priority="312">
      <formula>$C$113="activo"</formula>
    </cfRule>
  </conditionalFormatting>
  <conditionalFormatting sqref="G114">
    <cfRule type="expression" dxfId="3138" priority="311">
      <formula>$C$114="activo"</formula>
    </cfRule>
  </conditionalFormatting>
  <conditionalFormatting sqref="G115">
    <cfRule type="expression" dxfId="3137" priority="310">
      <formula>$C$115="activo"</formula>
    </cfRule>
  </conditionalFormatting>
  <conditionalFormatting sqref="G116">
    <cfRule type="expression" dxfId="3136" priority="309">
      <formula>$C$116="activo"</formula>
    </cfRule>
  </conditionalFormatting>
  <conditionalFormatting sqref="G117">
    <cfRule type="expression" dxfId="3135" priority="308">
      <formula>$C$117="activo"</formula>
    </cfRule>
  </conditionalFormatting>
  <conditionalFormatting sqref="G118">
    <cfRule type="expression" dxfId="3134" priority="307">
      <formula>$C$118="activo"</formula>
    </cfRule>
  </conditionalFormatting>
  <conditionalFormatting sqref="G123">
    <cfRule type="expression" dxfId="3133" priority="100">
      <formula>$C$123="activo"</formula>
    </cfRule>
  </conditionalFormatting>
  <conditionalFormatting sqref="G124">
    <cfRule type="expression" dxfId="3132" priority="306">
      <formula>$C$124="activo"</formula>
    </cfRule>
  </conditionalFormatting>
  <conditionalFormatting sqref="G125">
    <cfRule type="expression" dxfId="3131" priority="305">
      <formula>$C$125="activo"</formula>
    </cfRule>
  </conditionalFormatting>
  <conditionalFormatting sqref="G126">
    <cfRule type="expression" dxfId="3130" priority="304">
      <formula>$C$126="activo"</formula>
    </cfRule>
  </conditionalFormatting>
  <conditionalFormatting sqref="G127">
    <cfRule type="expression" dxfId="3129" priority="303">
      <formula>$C$127="activo"</formula>
    </cfRule>
  </conditionalFormatting>
  <conditionalFormatting sqref="G128">
    <cfRule type="expression" dxfId="3128" priority="302">
      <formula>$C$128="activo"</formula>
    </cfRule>
  </conditionalFormatting>
  <conditionalFormatting sqref="G129">
    <cfRule type="expression" dxfId="3127" priority="301">
      <formula>$C$129="activo"</formula>
    </cfRule>
  </conditionalFormatting>
  <conditionalFormatting sqref="G130">
    <cfRule type="expression" dxfId="3126" priority="300">
      <formula>$C$130="activo"</formula>
    </cfRule>
  </conditionalFormatting>
  <conditionalFormatting sqref="G131">
    <cfRule type="expression" dxfId="3125" priority="299">
      <formula>$C$131="activo"</formula>
    </cfRule>
  </conditionalFormatting>
  <conditionalFormatting sqref="G132">
    <cfRule type="expression" dxfId="3124" priority="298">
      <formula>$C$132="activo"</formula>
    </cfRule>
  </conditionalFormatting>
  <conditionalFormatting sqref="G133">
    <cfRule type="expression" dxfId="3123" priority="297">
      <formula>$C$133="activo"</formula>
    </cfRule>
  </conditionalFormatting>
  <conditionalFormatting sqref="G134">
    <cfRule type="expression" dxfId="3122" priority="296">
      <formula>$C$134="activo"</formula>
    </cfRule>
  </conditionalFormatting>
  <conditionalFormatting sqref="G135">
    <cfRule type="expression" dxfId="3121" priority="295">
      <formula>$C$135="activo"</formula>
    </cfRule>
  </conditionalFormatting>
  <conditionalFormatting sqref="G136">
    <cfRule type="expression" dxfId="3120" priority="294">
      <formula>$C$136="activo"</formula>
    </cfRule>
  </conditionalFormatting>
  <conditionalFormatting sqref="G137">
    <cfRule type="expression" dxfId="3119" priority="293">
      <formula>$C$137="activo"</formula>
    </cfRule>
  </conditionalFormatting>
  <conditionalFormatting sqref="G142">
    <cfRule type="expression" dxfId="3118" priority="99">
      <formula>$C$142="activo"</formula>
    </cfRule>
  </conditionalFormatting>
  <conditionalFormatting sqref="G143">
    <cfRule type="expression" dxfId="3117" priority="291">
      <formula>$C$143="activo"</formula>
    </cfRule>
  </conditionalFormatting>
  <conditionalFormatting sqref="G144">
    <cfRule type="expression" dxfId="3116" priority="290">
      <formula>$C$144="activo"</formula>
    </cfRule>
  </conditionalFormatting>
  <conditionalFormatting sqref="G145">
    <cfRule type="expression" dxfId="3115" priority="289">
      <formula>$C$145="activo"</formula>
    </cfRule>
  </conditionalFormatting>
  <conditionalFormatting sqref="G146">
    <cfRule type="expression" dxfId="3114" priority="288">
      <formula>$C$146="activo"</formula>
    </cfRule>
  </conditionalFormatting>
  <conditionalFormatting sqref="G147">
    <cfRule type="expression" dxfId="3113" priority="287">
      <formula>$C$147="activo"</formula>
    </cfRule>
  </conditionalFormatting>
  <conditionalFormatting sqref="G148">
    <cfRule type="expression" dxfId="3112" priority="286">
      <formula>$C$148="activo"</formula>
    </cfRule>
  </conditionalFormatting>
  <conditionalFormatting sqref="G149">
    <cfRule type="expression" dxfId="3111" priority="285">
      <formula>$C$149="activo"</formula>
    </cfRule>
  </conditionalFormatting>
  <conditionalFormatting sqref="G150">
    <cfRule type="expression" dxfId="3110" priority="284">
      <formula>$C$150="activo"</formula>
    </cfRule>
  </conditionalFormatting>
  <conditionalFormatting sqref="G151">
    <cfRule type="expression" dxfId="3109" priority="283">
      <formula>$C$151="activo"</formula>
    </cfRule>
  </conditionalFormatting>
  <conditionalFormatting sqref="G152">
    <cfRule type="expression" dxfId="3108" priority="282">
      <formula>$C$152="activo"</formula>
    </cfRule>
  </conditionalFormatting>
  <conditionalFormatting sqref="G157">
    <cfRule type="expression" dxfId="3107" priority="89">
      <formula>$C$157="activo"</formula>
    </cfRule>
  </conditionalFormatting>
  <conditionalFormatting sqref="G158">
    <cfRule type="expression" dxfId="3106" priority="281">
      <formula>$C$158="activo"</formula>
    </cfRule>
  </conditionalFormatting>
  <conditionalFormatting sqref="G159">
    <cfRule type="expression" dxfId="3105" priority="280">
      <formula>$C$159="activo"</formula>
    </cfRule>
  </conditionalFormatting>
  <conditionalFormatting sqref="G160">
    <cfRule type="expression" dxfId="3104" priority="279">
      <formula>$C$160="activo"</formula>
    </cfRule>
  </conditionalFormatting>
  <conditionalFormatting sqref="G165">
    <cfRule type="expression" dxfId="3103" priority="278">
      <formula>$C$165="activo"</formula>
    </cfRule>
  </conditionalFormatting>
  <conditionalFormatting sqref="G166">
    <cfRule type="expression" dxfId="3102" priority="277">
      <formula>$C$166="activo"</formula>
    </cfRule>
  </conditionalFormatting>
  <conditionalFormatting sqref="G167">
    <cfRule type="expression" dxfId="3101" priority="276">
      <formula>$C$167="activo"</formula>
    </cfRule>
  </conditionalFormatting>
  <conditionalFormatting sqref="G168">
    <cfRule type="expression" dxfId="3100" priority="275">
      <formula>$C$168="activo"</formula>
    </cfRule>
  </conditionalFormatting>
  <conditionalFormatting sqref="G169">
    <cfRule type="expression" dxfId="3099" priority="274">
      <formula>$C$169="activo"</formula>
    </cfRule>
  </conditionalFormatting>
  <conditionalFormatting sqref="G170">
    <cfRule type="expression" dxfId="3098" priority="273">
      <formula>$C$170="Activo"</formula>
    </cfRule>
  </conditionalFormatting>
  <conditionalFormatting sqref="G171">
    <cfRule type="expression" dxfId="3097" priority="272">
      <formula>$C$171="Activo"</formula>
    </cfRule>
  </conditionalFormatting>
  <conditionalFormatting sqref="G172">
    <cfRule type="expression" dxfId="3096" priority="271">
      <formula>$C$172="Activo"</formula>
    </cfRule>
  </conditionalFormatting>
  <conditionalFormatting sqref="G173">
    <cfRule type="expression" dxfId="3095" priority="270">
      <formula>$C$173="Activo"</formula>
    </cfRule>
  </conditionalFormatting>
  <conditionalFormatting sqref="G174">
    <cfRule type="expression" dxfId="3094" priority="269">
      <formula>$C$174="Activo"</formula>
    </cfRule>
  </conditionalFormatting>
  <conditionalFormatting sqref="G175">
    <cfRule type="expression" dxfId="3093" priority="268">
      <formula>$C$175="Activo"</formula>
    </cfRule>
  </conditionalFormatting>
  <conditionalFormatting sqref="G176">
    <cfRule type="expression" dxfId="3092" priority="267">
      <formula>$C$176="Activo"</formula>
    </cfRule>
  </conditionalFormatting>
  <conditionalFormatting sqref="G177">
    <cfRule type="expression" dxfId="3091" priority="266">
      <formula>$C$177="Activo"</formula>
    </cfRule>
  </conditionalFormatting>
  <conditionalFormatting sqref="G178">
    <cfRule type="expression" dxfId="3090" priority="265">
      <formula>$C$178="Activo"</formula>
    </cfRule>
  </conditionalFormatting>
  <conditionalFormatting sqref="G179">
    <cfRule type="expression" dxfId="3089" priority="264">
      <formula>$C$179="Activo"</formula>
    </cfRule>
  </conditionalFormatting>
  <conditionalFormatting sqref="G180">
    <cfRule type="expression" dxfId="3088" priority="263">
      <formula>$C$180="Activo"</formula>
    </cfRule>
  </conditionalFormatting>
  <conditionalFormatting sqref="G181">
    <cfRule type="expression" dxfId="3087" priority="262">
      <formula>$C$181="Activo"</formula>
    </cfRule>
  </conditionalFormatting>
  <conditionalFormatting sqref="G182">
    <cfRule type="expression" dxfId="3086" priority="261">
      <formula>$C$182="Activo"</formula>
    </cfRule>
  </conditionalFormatting>
  <conditionalFormatting sqref="G183">
    <cfRule type="expression" dxfId="3085" priority="260">
      <formula>$C$183="Activo"</formula>
    </cfRule>
  </conditionalFormatting>
  <conditionalFormatting sqref="G184">
    <cfRule type="expression" dxfId="3084" priority="259">
      <formula>$C$184="Activo"</formula>
    </cfRule>
  </conditionalFormatting>
  <conditionalFormatting sqref="G189">
    <cfRule type="expression" dxfId="3083" priority="258">
      <formula>$C$189="Activo"</formula>
    </cfRule>
  </conditionalFormatting>
  <conditionalFormatting sqref="G190">
    <cfRule type="expression" dxfId="3082" priority="257">
      <formula>$C$190="Activo"</formula>
    </cfRule>
  </conditionalFormatting>
  <conditionalFormatting sqref="G191">
    <cfRule type="expression" dxfId="3081" priority="256">
      <formula>$C$191="Activo"</formula>
    </cfRule>
  </conditionalFormatting>
  <conditionalFormatting sqref="G192">
    <cfRule type="expression" dxfId="3080" priority="255">
      <formula>$C$192="Activo"</formula>
    </cfRule>
  </conditionalFormatting>
  <conditionalFormatting sqref="G193">
    <cfRule type="expression" dxfId="3079" priority="254">
      <formula>$C$193="Activo"</formula>
    </cfRule>
  </conditionalFormatting>
  <conditionalFormatting sqref="G194">
    <cfRule type="expression" dxfId="3078" priority="253">
      <formula>$C$194="Activo"</formula>
    </cfRule>
  </conditionalFormatting>
  <conditionalFormatting sqref="G195">
    <cfRule type="expression" dxfId="3077" priority="252">
      <formula>$C$195="Activo"</formula>
    </cfRule>
  </conditionalFormatting>
  <conditionalFormatting sqref="G196">
    <cfRule type="expression" dxfId="3076" priority="251">
      <formula>$C$196="Activo"</formula>
    </cfRule>
  </conditionalFormatting>
  <conditionalFormatting sqref="G197">
    <cfRule type="expression" dxfId="3075" priority="250">
      <formula>$C$197="Activo"</formula>
    </cfRule>
  </conditionalFormatting>
  <conditionalFormatting sqref="G198">
    <cfRule type="expression" dxfId="3074" priority="106">
      <formula>$C$198="Activo"</formula>
    </cfRule>
  </conditionalFormatting>
  <conditionalFormatting sqref="G204">
    <cfRule type="expression" dxfId="3073" priority="88">
      <formula>$C$204="Activo"</formula>
    </cfRule>
  </conditionalFormatting>
  <conditionalFormatting sqref="G205">
    <cfRule type="expression" dxfId="3072" priority="249">
      <formula>$C$205="Activo"</formula>
    </cfRule>
  </conditionalFormatting>
  <conditionalFormatting sqref="G206">
    <cfRule type="expression" dxfId="3071" priority="248">
      <formula>$C$206="Activo"</formula>
    </cfRule>
  </conditionalFormatting>
  <conditionalFormatting sqref="G207">
    <cfRule type="expression" dxfId="3070" priority="247">
      <formula>$C$207="Activo"</formula>
    </cfRule>
  </conditionalFormatting>
  <conditionalFormatting sqref="G208">
    <cfRule type="expression" dxfId="3069" priority="246">
      <formula>$C$208="Activo"</formula>
    </cfRule>
  </conditionalFormatting>
  <conditionalFormatting sqref="G209">
    <cfRule type="expression" dxfId="3068" priority="245">
      <formula>$C$209="Activo"</formula>
    </cfRule>
  </conditionalFormatting>
  <conditionalFormatting sqref="G210">
    <cfRule type="expression" dxfId="3067" priority="244">
      <formula>$C$210="Activo"</formula>
    </cfRule>
  </conditionalFormatting>
  <conditionalFormatting sqref="G211">
    <cfRule type="expression" dxfId="3066" priority="243">
      <formula>$C$211="Activo"</formula>
    </cfRule>
  </conditionalFormatting>
  <conditionalFormatting sqref="G212">
    <cfRule type="expression" dxfId="3065" priority="242">
      <formula>$C$212="Activo"</formula>
    </cfRule>
  </conditionalFormatting>
  <conditionalFormatting sqref="G213">
    <cfRule type="expression" dxfId="3064" priority="241">
      <formula>$C$213="Activo"</formula>
    </cfRule>
  </conditionalFormatting>
  <conditionalFormatting sqref="G214">
    <cfRule type="expression" dxfId="3063" priority="240">
      <formula>$C$214="Activo"</formula>
    </cfRule>
  </conditionalFormatting>
  <conditionalFormatting sqref="G215">
    <cfRule type="expression" dxfId="3062" priority="239">
      <formula>$C$215="Activo"</formula>
    </cfRule>
  </conditionalFormatting>
  <conditionalFormatting sqref="G216">
    <cfRule type="expression" dxfId="3061" priority="238">
      <formula>$C$216="Activo"</formula>
    </cfRule>
  </conditionalFormatting>
  <conditionalFormatting sqref="G217">
    <cfRule type="expression" dxfId="3060" priority="237">
      <formula>$C$217="Activo"</formula>
    </cfRule>
  </conditionalFormatting>
  <conditionalFormatting sqref="G218">
    <cfRule type="expression" dxfId="3059" priority="236">
      <formula>$C$218="Activo"</formula>
    </cfRule>
  </conditionalFormatting>
  <conditionalFormatting sqref="G219">
    <cfRule type="expression" dxfId="3058" priority="235">
      <formula>$C$219="Activo"</formula>
    </cfRule>
  </conditionalFormatting>
  <conditionalFormatting sqref="G225">
    <cfRule type="expression" dxfId="3057" priority="87">
      <formula>$C$225="Activo"</formula>
    </cfRule>
  </conditionalFormatting>
  <conditionalFormatting sqref="G226">
    <cfRule type="expression" dxfId="3056" priority="234">
      <formula>$C$226="Activo"</formula>
    </cfRule>
  </conditionalFormatting>
  <conditionalFormatting sqref="G227">
    <cfRule type="expression" dxfId="3055" priority="233">
      <formula>$C$227="Activo"</formula>
    </cfRule>
  </conditionalFormatting>
  <conditionalFormatting sqref="G228">
    <cfRule type="expression" dxfId="3054" priority="232">
      <formula>$C$228="Activo"</formula>
    </cfRule>
  </conditionalFormatting>
  <conditionalFormatting sqref="G229">
    <cfRule type="expression" dxfId="3053" priority="231">
      <formula>$C$229="Activo"</formula>
    </cfRule>
  </conditionalFormatting>
  <conditionalFormatting sqref="G230">
    <cfRule type="expression" dxfId="3052" priority="230">
      <formula>$C$230="Activo"</formula>
    </cfRule>
  </conditionalFormatting>
  <conditionalFormatting sqref="G231">
    <cfRule type="expression" dxfId="3051" priority="229">
      <formula>$C$231="Activo"</formula>
    </cfRule>
  </conditionalFormatting>
  <conditionalFormatting sqref="G232">
    <cfRule type="expression" dxfId="3050" priority="228">
      <formula>$C$232="Activo"</formula>
    </cfRule>
  </conditionalFormatting>
  <conditionalFormatting sqref="G233">
    <cfRule type="expression" dxfId="3049" priority="227">
      <formula>$C$233="Activo"</formula>
    </cfRule>
  </conditionalFormatting>
  <conditionalFormatting sqref="G234">
    <cfRule type="expression" dxfId="3048" priority="226">
      <formula>$C$234="Activo"</formula>
    </cfRule>
  </conditionalFormatting>
  <conditionalFormatting sqref="G235">
    <cfRule type="expression" dxfId="3047" priority="225">
      <formula>$C$235="Activo"</formula>
    </cfRule>
  </conditionalFormatting>
  <conditionalFormatting sqref="G236">
    <cfRule type="expression" dxfId="3046" priority="224">
      <formula>$C$236="Activo"</formula>
    </cfRule>
  </conditionalFormatting>
  <conditionalFormatting sqref="G241">
    <cfRule type="expression" dxfId="3045" priority="95">
      <formula>$C$241="Activo"</formula>
    </cfRule>
  </conditionalFormatting>
  <conditionalFormatting sqref="G242">
    <cfRule type="expression" dxfId="3044" priority="223">
      <formula>$C$242="Activo"</formula>
    </cfRule>
  </conditionalFormatting>
  <conditionalFormatting sqref="G243">
    <cfRule type="expression" dxfId="3043" priority="222">
      <formula>$C$243="Activo"</formula>
    </cfRule>
  </conditionalFormatting>
  <conditionalFormatting sqref="G244">
    <cfRule type="expression" dxfId="3042" priority="221">
      <formula>$C$244="Activo"</formula>
    </cfRule>
  </conditionalFormatting>
  <conditionalFormatting sqref="G245">
    <cfRule type="expression" dxfId="3041" priority="220">
      <formula>$C$245="Activo"</formula>
    </cfRule>
  </conditionalFormatting>
  <conditionalFormatting sqref="G246">
    <cfRule type="expression" dxfId="3040" priority="219">
      <formula>$C$246="Activo"</formula>
    </cfRule>
  </conditionalFormatting>
  <conditionalFormatting sqref="G247">
    <cfRule type="expression" dxfId="3039" priority="218">
      <formula>$C$247="Activo"</formula>
    </cfRule>
  </conditionalFormatting>
  <conditionalFormatting sqref="G248">
    <cfRule type="expression" dxfId="3038" priority="217">
      <formula>$C$248="Activo"</formula>
    </cfRule>
  </conditionalFormatting>
  <conditionalFormatting sqref="G254">
    <cfRule type="expression" dxfId="3037" priority="94">
      <formula>$C$254="Activo"</formula>
    </cfRule>
  </conditionalFormatting>
  <conditionalFormatting sqref="G255">
    <cfRule type="expression" dxfId="3036" priority="216">
      <formula>$C$255="Activo"</formula>
    </cfRule>
  </conditionalFormatting>
  <conditionalFormatting sqref="G256">
    <cfRule type="expression" dxfId="3035" priority="215">
      <formula>$C$256="Activo"</formula>
    </cfRule>
  </conditionalFormatting>
  <conditionalFormatting sqref="G257">
    <cfRule type="expression" dxfId="3034" priority="214">
      <formula>$C$257="Activo"</formula>
    </cfRule>
  </conditionalFormatting>
  <conditionalFormatting sqref="G258">
    <cfRule type="expression" dxfId="3033" priority="213">
      <formula>$C$258="Activo"</formula>
    </cfRule>
  </conditionalFormatting>
  <conditionalFormatting sqref="G259">
    <cfRule type="expression" dxfId="3032" priority="212">
      <formula>$C$259="Activo"</formula>
    </cfRule>
  </conditionalFormatting>
  <conditionalFormatting sqref="G260">
    <cfRule type="expression" dxfId="3031" priority="211">
      <formula>$C$260="Activo"</formula>
    </cfRule>
  </conditionalFormatting>
  <conditionalFormatting sqref="G262">
    <cfRule type="expression" dxfId="3030" priority="210">
      <formula>$C$262="Activo"</formula>
    </cfRule>
  </conditionalFormatting>
  <conditionalFormatting sqref="G263">
    <cfRule type="expression" dxfId="3029" priority="185">
      <formula>$C$263="Activo"</formula>
    </cfRule>
  </conditionalFormatting>
  <conditionalFormatting sqref="G264">
    <cfRule type="expression" dxfId="3028" priority="184">
      <formula>$C$264="Activo"</formula>
    </cfRule>
  </conditionalFormatting>
  <conditionalFormatting sqref="G265">
    <cfRule type="expression" dxfId="3027" priority="183">
      <formula>$C$265="Activo"</formula>
    </cfRule>
  </conditionalFormatting>
  <conditionalFormatting sqref="G266">
    <cfRule type="expression" dxfId="3026" priority="182">
      <formula>$C$266="Activo"</formula>
    </cfRule>
  </conditionalFormatting>
  <conditionalFormatting sqref="G267">
    <cfRule type="expression" dxfId="3025" priority="181">
      <formula>$C$267="Activo"</formula>
    </cfRule>
  </conditionalFormatting>
  <conditionalFormatting sqref="G268">
    <cfRule type="expression" dxfId="3024" priority="180">
      <formula>$C$268="Activo"</formula>
    </cfRule>
  </conditionalFormatting>
  <conditionalFormatting sqref="G269">
    <cfRule type="expression" dxfId="3023" priority="179">
      <formula>$C$269="Activo"</formula>
    </cfRule>
  </conditionalFormatting>
  <conditionalFormatting sqref="G270">
    <cfRule type="expression" dxfId="3022" priority="178">
      <formula>$C$270="Activo"</formula>
    </cfRule>
  </conditionalFormatting>
  <conditionalFormatting sqref="G271">
    <cfRule type="expression" dxfId="3021" priority="177">
      <formula>$C$271="Activo"</formula>
    </cfRule>
  </conditionalFormatting>
  <conditionalFormatting sqref="G272">
    <cfRule type="expression" dxfId="3020" priority="176">
      <formula>$C$272="Activo"</formula>
    </cfRule>
  </conditionalFormatting>
  <conditionalFormatting sqref="G273">
    <cfRule type="expression" dxfId="3019" priority="175">
      <formula>$C$273="Activo"</formula>
    </cfRule>
  </conditionalFormatting>
  <conditionalFormatting sqref="G274">
    <cfRule type="expression" dxfId="3018" priority="174">
      <formula>$C$274="Activo"</formula>
    </cfRule>
  </conditionalFormatting>
  <conditionalFormatting sqref="G279">
    <cfRule type="expression" dxfId="3017" priority="93">
      <formula>$C$279="Activo"</formula>
    </cfRule>
  </conditionalFormatting>
  <conditionalFormatting sqref="G280">
    <cfRule type="expression" dxfId="3016" priority="158">
      <formula>$C$280="Activo"</formula>
    </cfRule>
  </conditionalFormatting>
  <conditionalFormatting sqref="G281">
    <cfRule type="expression" dxfId="3015" priority="157">
      <formula>$C$281="Activo"</formula>
    </cfRule>
  </conditionalFormatting>
  <conditionalFormatting sqref="G282">
    <cfRule type="expression" dxfId="3014" priority="156">
      <formula>$C$282="Activo"</formula>
    </cfRule>
  </conditionalFormatting>
  <conditionalFormatting sqref="G283">
    <cfRule type="expression" dxfId="3013" priority="155">
      <formula>$C$283="Activo"</formula>
    </cfRule>
  </conditionalFormatting>
  <conditionalFormatting sqref="G284">
    <cfRule type="expression" dxfId="3012" priority="154">
      <formula>$C$284="Activo"</formula>
    </cfRule>
  </conditionalFormatting>
  <conditionalFormatting sqref="G285">
    <cfRule type="expression" dxfId="3011" priority="153">
      <formula>$C$285="Activo"</formula>
    </cfRule>
  </conditionalFormatting>
  <conditionalFormatting sqref="G286">
    <cfRule type="expression" dxfId="3010" priority="152">
      <formula>$C$286="Activo"</formula>
    </cfRule>
  </conditionalFormatting>
  <conditionalFormatting sqref="G287">
    <cfRule type="expression" dxfId="3009" priority="151">
      <formula>$C$287="Activo"</formula>
    </cfRule>
  </conditionalFormatting>
  <conditionalFormatting sqref="G288">
    <cfRule type="expression" dxfId="3008" priority="150">
      <formula>$C$288="Activo"</formula>
    </cfRule>
  </conditionalFormatting>
  <conditionalFormatting sqref="G289">
    <cfRule type="expression" dxfId="3007" priority="149">
      <formula>$C$289="Activo"</formula>
    </cfRule>
  </conditionalFormatting>
  <conditionalFormatting sqref="G290">
    <cfRule type="expression" dxfId="3006" priority="148">
      <formula>$C$290="Activo"</formula>
    </cfRule>
  </conditionalFormatting>
  <conditionalFormatting sqref="G291">
    <cfRule type="expression" dxfId="3005" priority="147">
      <formula>$C$291="Activo"</formula>
    </cfRule>
  </conditionalFormatting>
  <conditionalFormatting sqref="G292">
    <cfRule type="expression" dxfId="3004" priority="146">
      <formula>$C$292="Activo"</formula>
    </cfRule>
  </conditionalFormatting>
  <conditionalFormatting sqref="G293">
    <cfRule type="expression" dxfId="3003" priority="145">
      <formula>$C$293="Activo"</formula>
    </cfRule>
  </conditionalFormatting>
  <conditionalFormatting sqref="G298">
    <cfRule type="expression" dxfId="3002" priority="86">
      <formula>$C$298="Activo"</formula>
    </cfRule>
  </conditionalFormatting>
  <conditionalFormatting sqref="G299">
    <cfRule type="expression" dxfId="3001" priority="132">
      <formula>$C$299="Activo"</formula>
    </cfRule>
  </conditionalFormatting>
  <conditionalFormatting sqref="G300">
    <cfRule type="expression" dxfId="3000" priority="131">
      <formula>$C$300="Activo"</formula>
    </cfRule>
  </conditionalFormatting>
  <conditionalFormatting sqref="G301">
    <cfRule type="expression" dxfId="2999" priority="130">
      <formula>$C$301="Activo"</formula>
    </cfRule>
  </conditionalFormatting>
  <conditionalFormatting sqref="G302">
    <cfRule type="expression" dxfId="2998" priority="129">
      <formula>$C$302="Activo"</formula>
    </cfRule>
  </conditionalFormatting>
  <conditionalFormatting sqref="G303">
    <cfRule type="expression" dxfId="2997" priority="128">
      <formula>$C$303="Activo"</formula>
    </cfRule>
  </conditionalFormatting>
  <conditionalFormatting sqref="G304">
    <cfRule type="expression" dxfId="2996" priority="127">
      <formula>$C$304="Activo"</formula>
    </cfRule>
  </conditionalFormatting>
  <conditionalFormatting sqref="G305">
    <cfRule type="expression" dxfId="2995" priority="126">
      <formula>$C$305="Activo"</formula>
    </cfRule>
  </conditionalFormatting>
  <conditionalFormatting sqref="G306">
    <cfRule type="expression" dxfId="2994" priority="125">
      <formula>$C$306="Activo"</formula>
    </cfRule>
  </conditionalFormatting>
  <conditionalFormatting sqref="G307">
    <cfRule type="expression" dxfId="2993" priority="124">
      <formula>$C$307="Activo"</formula>
    </cfRule>
  </conditionalFormatting>
  <conditionalFormatting sqref="G308">
    <cfRule type="expression" dxfId="2992" priority="123">
      <formula>$C$308="Activo"</formula>
    </cfRule>
  </conditionalFormatting>
  <conditionalFormatting sqref="G309">
    <cfRule type="expression" dxfId="2991" priority="122">
      <formula>$C$309="Activo"</formula>
    </cfRule>
  </conditionalFormatting>
  <conditionalFormatting sqref="G314">
    <cfRule type="expression" dxfId="2990" priority="85">
      <formula>$C$314="Activo"</formula>
    </cfRule>
  </conditionalFormatting>
  <conditionalFormatting sqref="G315">
    <cfRule type="expression" dxfId="2989" priority="121">
      <formula>$C$315="Activo"</formula>
    </cfRule>
  </conditionalFormatting>
  <conditionalFormatting sqref="G316">
    <cfRule type="expression" dxfId="2988" priority="120">
      <formula>$C$316="Activo"</formula>
    </cfRule>
  </conditionalFormatting>
  <conditionalFormatting sqref="G317">
    <cfRule type="expression" dxfId="2987" priority="119">
      <formula>$C$317="Activo"</formula>
    </cfRule>
  </conditionalFormatting>
  <conditionalFormatting sqref="G318">
    <cfRule type="expression" dxfId="2986" priority="118">
      <formula>$C$318="Activo"</formula>
    </cfRule>
  </conditionalFormatting>
  <conditionalFormatting sqref="G319">
    <cfRule type="expression" dxfId="2985" priority="117">
      <formula>$C$319="Activo"</formula>
    </cfRule>
  </conditionalFormatting>
  <conditionalFormatting sqref="G320">
    <cfRule type="expression" dxfId="2984" priority="116">
      <formula>$C$320="Activo"</formula>
    </cfRule>
  </conditionalFormatting>
  <conditionalFormatting sqref="G138:H138">
    <cfRule type="expression" dxfId="2983" priority="292">
      <formula>$C$138="activo"</formula>
    </cfRule>
  </conditionalFormatting>
  <conditionalFormatting sqref="K32:L46">
    <cfRule type="cellIs" dxfId="2982" priority="23" operator="equal">
      <formula>"Excesso de Evidênicias"</formula>
    </cfRule>
  </conditionalFormatting>
  <conditionalFormatting sqref="K51:L58">
    <cfRule type="cellIs" dxfId="2981" priority="19" operator="equal">
      <formula>"Excesso de Evidênicias"</formula>
    </cfRule>
  </conditionalFormatting>
  <conditionalFormatting sqref="K63:L68">
    <cfRule type="cellIs" dxfId="2980" priority="17" operator="equal">
      <formula>"Excesso de Evidênicias"</formula>
    </cfRule>
  </conditionalFormatting>
  <conditionalFormatting sqref="K73:L80">
    <cfRule type="cellIs" dxfId="2979" priority="18" operator="equal">
      <formula>"Excesso de Evidênicias"</formula>
    </cfRule>
  </conditionalFormatting>
  <conditionalFormatting sqref="K85:L91">
    <cfRule type="cellIs" dxfId="2978" priority="16" operator="equal">
      <formula>"Excesso de Evidênicias"</formula>
    </cfRule>
  </conditionalFormatting>
  <conditionalFormatting sqref="K96:L118">
    <cfRule type="cellIs" dxfId="2977" priority="15" operator="equal">
      <formula>"Excesso de Evidênicias"</formula>
    </cfRule>
  </conditionalFormatting>
  <conditionalFormatting sqref="K123:L137">
    <cfRule type="cellIs" dxfId="2976" priority="14" operator="equal">
      <formula>"Excesso de Evidênicias"</formula>
    </cfRule>
  </conditionalFormatting>
  <conditionalFormatting sqref="K142:L152">
    <cfRule type="cellIs" dxfId="2975" priority="13" operator="equal">
      <formula>"Excesso de Evidênicias"</formula>
    </cfRule>
  </conditionalFormatting>
  <conditionalFormatting sqref="K157:L160">
    <cfRule type="cellIs" dxfId="2974" priority="12" operator="equal">
      <formula>"Excesso de Evidênicias"</formula>
    </cfRule>
  </conditionalFormatting>
  <conditionalFormatting sqref="K165:L184">
    <cfRule type="cellIs" dxfId="2973" priority="11" operator="equal">
      <formula>"Excesso de Evidênicias"</formula>
    </cfRule>
  </conditionalFormatting>
  <conditionalFormatting sqref="K189:L198">
    <cfRule type="cellIs" dxfId="2972" priority="10" operator="equal">
      <formula>"Excesso de Evidênicias"</formula>
    </cfRule>
  </conditionalFormatting>
  <conditionalFormatting sqref="K204:L219">
    <cfRule type="cellIs" dxfId="2971" priority="9" operator="equal">
      <formula>"Excesso de Evidênicias"</formula>
    </cfRule>
  </conditionalFormatting>
  <conditionalFormatting sqref="K225:L236">
    <cfRule type="cellIs" dxfId="2970" priority="8" operator="equal">
      <formula>"Excesso de Evidênicias"</formula>
    </cfRule>
  </conditionalFormatting>
  <conditionalFormatting sqref="K241:L248">
    <cfRule type="cellIs" dxfId="2969" priority="7" operator="equal">
      <formula>"Excesso de Evidênicias"</formula>
    </cfRule>
  </conditionalFormatting>
  <conditionalFormatting sqref="K254:L260">
    <cfRule type="cellIs" dxfId="2968" priority="22" operator="equal">
      <formula>"Excesso de Evidênicias"</formula>
    </cfRule>
  </conditionalFormatting>
  <conditionalFormatting sqref="K262:L274">
    <cfRule type="cellIs" dxfId="2967" priority="21" operator="equal">
      <formula>"Excesso de Evidênicias"</formula>
    </cfRule>
  </conditionalFormatting>
  <conditionalFormatting sqref="K279:L293">
    <cfRule type="cellIs" dxfId="2966" priority="4" operator="equal">
      <formula>"Excesso de Evidênicias"</formula>
    </cfRule>
  </conditionalFormatting>
  <conditionalFormatting sqref="K298:L309">
    <cfRule type="cellIs" dxfId="2965" priority="1" operator="equal">
      <formula>"Excesso de Evidênicias"</formula>
    </cfRule>
  </conditionalFormatting>
  <conditionalFormatting sqref="K314:L320">
    <cfRule type="cellIs" dxfId="2964" priority="5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3 F327:F342" xr:uid="{47AFD5AD-E28D-4BE4-AF71-B48119A8308D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9" orientation="landscape" r:id="rId1"/>
  <headerFooter>
    <oddHeader>&amp;R&amp;"Times New Roman,Itálico"&amp;KFF0000Ferramenta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7" manualBreakCount="7">
    <brk id="47" max="13" man="1"/>
    <brk id="104" max="13" man="1"/>
    <brk id="165" max="13" man="1"/>
    <brk id="215" max="13" man="1"/>
    <brk id="261" max="13" man="1"/>
    <brk id="321" max="13" man="1"/>
    <brk id="349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valor na lista" xr:uid="{12D188E6-FE49-4935-9C38-DA39852620B7}">
          <x14:formula1>
            <xm:f>params!$C$1:$C$2</xm:f>
          </x14:formula1>
          <xm:sqref>G19</xm:sqref>
        </x14:dataValidation>
        <x14:dataValidation type="list" allowBlank="1" showInputMessage="1" showErrorMessage="1" prompt="Escolher valor na lista" xr:uid="{C0CD55C3-C23B-4B41-A7A8-97B5A655EB00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D6EE8F47-24D4-4863-9311-C5F8892C4509}">
          <x14:formula1>
            <xm:f>params!$B$1:$B$3</xm:f>
          </x14:formula1>
          <xm:sqref>G14</xm:sqref>
        </x14:dataValidation>
        <x14:dataValidation type="list" allowBlank="1" showInputMessage="1" showErrorMessage="1" prompt="Escolher 1 valor na lista" xr:uid="{1BD55D13-CFC2-4234-9A88-1CAC229D2335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6888DD56-6CAC-4D29-B903-2C2373AE1037}">
          <x14:formula1>
            <xm:f>params!$G$1:$G$6</xm:f>
          </x14:formula1>
          <xm:sqref>G225:G236 G32:G46 G51:G58 G85:G91 G314:G320 G96:G118 G73:G80 G123:G137 G142:G152 G165:G184 G189:G198 G298:G309 G157:G160 G204:G219 G241:G248 G262:G274 G254:G260 G279:G293 G63:G68</xm:sqref>
        </x14:dataValidation>
        <x14:dataValidation type="list" allowBlank="1" showInputMessage="1" showErrorMessage="1" xr:uid="{E3D4A9E9-BBE5-48E6-AD73-2739DA0C4449}">
          <x14:formula1>
            <xm:f>params!$F$1:$F$22</xm:f>
          </x14:formula1>
          <xm:sqref>D241:D248 D51:D58 D32:D46 D63:D68 D73:D80 D85:D91 D123:D137 D142:D152 D314:D320 D225:D236 D96:D118 D204:D219 D165:D184 D189:D198 D254:D260 D262:D274 D279:D293 D298:D309 D157:D160</xm:sqref>
        </x14:dataValidation>
        <x14:dataValidation type="list" allowBlank="1" showInputMessage="1" showErrorMessage="1" xr:uid="{B007E4DC-86E2-49E4-AB80-AE8871BF4391}">
          <x14:formula1>
            <xm:f>params!$E$1:$E$2</xm:f>
          </x14:formula1>
          <xm:sqref>C225:C236 C51:C58 C63:C68 C32:C46 C96:C118 C73:C80 C314:C320 C189:C198 C279:C293 C85:C91 C142:C152 C165:C184 C157:C160 C204:C219 C262:C274 C298:C309 C254:C260 C241:C248 C123:C137</xm:sqref>
        </x14:dataValidation>
        <x14:dataValidation type="list" allowBlank="1" showInputMessage="1" showErrorMessage="1" xr:uid="{47A078AE-B17C-4063-95FF-9D4888AF51D7}">
          <x14:formula1>
            <xm:f>params!$N$1:$N$3</xm:f>
          </x14:formula1>
          <xm:sqref>A2:N2</xm:sqref>
        </x14:dataValidation>
        <x14:dataValidation type="list" allowBlank="1" showInputMessage="1" showErrorMessage="1" prompt="Escolher 1 valor na lista" xr:uid="{D2F6658A-EBEC-4139-9B87-05F865E33C2B}">
          <x14:formula1>
            <xm:f>params!$B$5:$B$6</xm:f>
          </x14:formula1>
          <xm:sqref>G12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F13E-0BD4-4516-A650-18F75C846DCC}">
  <sheetPr>
    <tabColor theme="0" tint="-0.499984740745262"/>
  </sheetPr>
  <dimension ref="A1:Q350"/>
  <sheetViews>
    <sheetView showGridLines="0" zoomScale="50" zoomScaleNormal="50" zoomScaleSheetLayoutView="55" workbookViewId="0">
      <selection activeCell="F32" sqref="F32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5" customFormat="1" ht="15.5" x14ac:dyDescent="0.35">
      <c r="B13" s="56"/>
      <c r="C13" s="56"/>
      <c r="D13" s="56"/>
      <c r="E13" s="56"/>
      <c r="F13" s="165" t="s">
        <v>349</v>
      </c>
      <c r="G13" s="166" t="s">
        <v>242</v>
      </c>
      <c r="H13" s="167"/>
      <c r="I13" s="164">
        <f>COUNTIF(C:C,"activo")</f>
        <v>132</v>
      </c>
      <c r="J13" s="168" t="s">
        <v>372</v>
      </c>
      <c r="L13" s="5"/>
      <c r="M13" s="5"/>
      <c r="N13" s="56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ht="42" customHeight="1" x14ac:dyDescent="0.35">
      <c r="N29" s="49"/>
    </row>
    <row r="30" spans="1:14" ht="15" x14ac:dyDescent="0.35">
      <c r="A30" s="139" t="s">
        <v>15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ht="44.25" customHeight="1" x14ac:dyDescent="0.35">
      <c r="A31" s="8" t="s">
        <v>340</v>
      </c>
      <c r="B31" s="7" t="s">
        <v>342</v>
      </c>
      <c r="C31" s="8" t="s">
        <v>343</v>
      </c>
      <c r="D31" s="8" t="s">
        <v>315</v>
      </c>
      <c r="E31" s="8" t="s">
        <v>317</v>
      </c>
      <c r="F31" s="8" t="s">
        <v>318</v>
      </c>
      <c r="G31" s="8" t="s">
        <v>328</v>
      </c>
      <c r="H31" s="8" t="s">
        <v>330</v>
      </c>
      <c r="I31" s="8" t="s">
        <v>233</v>
      </c>
      <c r="J31" s="8" t="s">
        <v>234</v>
      </c>
      <c r="K31" s="8" t="s">
        <v>252</v>
      </c>
      <c r="L31" s="124" t="str">
        <f>Catedráticos!L31</f>
        <v>link das Evidências e eventuais observações para o avaliador (Velar pela concisão)</v>
      </c>
      <c r="M31" s="125"/>
      <c r="N31" s="126"/>
    </row>
    <row r="32" spans="1:14" x14ac:dyDescent="0.35">
      <c r="A32" s="9">
        <v>1</v>
      </c>
      <c r="B32" s="41" t="s">
        <v>0</v>
      </c>
      <c r="C32" s="3" t="s">
        <v>261</v>
      </c>
      <c r="D32" s="3" t="s">
        <v>262</v>
      </c>
      <c r="E32" s="3">
        <v>1</v>
      </c>
      <c r="F32" s="38"/>
      <c r="G32" s="39"/>
      <c r="H32" s="48" t="str">
        <f>IFERROR(VLOOKUP(G32,params!$G$1:$H$6,2,FALSE),"")</f>
        <v/>
      </c>
      <c r="I32" s="3">
        <v>7</v>
      </c>
      <c r="J32" s="3">
        <f>IF(C32="Activo",I32,0)</f>
        <v>0</v>
      </c>
      <c r="K32" s="33">
        <f>IFERROR(IF(AND(C32="Desactivo",F32&gt;0),F32/E32*I32*H32,IF(F32&lt;=E32,F32/E32*J32*H32,IF(F32&gt;E32,"Excesso de Evidênicias",0))),0)</f>
        <v>0</v>
      </c>
      <c r="L32" s="127"/>
      <c r="M32" s="128"/>
      <c r="N32" s="129"/>
    </row>
    <row r="33" spans="1:14" x14ac:dyDescent="0.35">
      <c r="A33" s="9">
        <v>2</v>
      </c>
      <c r="B33" s="41" t="s">
        <v>1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3.5</v>
      </c>
      <c r="J33" s="3">
        <f t="shared" ref="J33:J46" si="0">IF(C33="Activo",I33,0)</f>
        <v>0</v>
      </c>
      <c r="K33" s="33">
        <f t="shared" ref="K33:K46" si="1"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s="44" customFormat="1" ht="42" x14ac:dyDescent="0.35">
      <c r="A34" s="40">
        <v>3</v>
      </c>
      <c r="B34" s="41" t="s">
        <v>2</v>
      </c>
      <c r="C34" s="3" t="s">
        <v>260</v>
      </c>
      <c r="D34" s="3" t="s">
        <v>262</v>
      </c>
      <c r="E34" s="42">
        <v>1</v>
      </c>
      <c r="F34" s="43"/>
      <c r="G34" s="45"/>
      <c r="H34" s="48" t="str">
        <f>IFERROR(VLOOKUP(G34,params!$G$1:$H$6,2,FALSE),"")</f>
        <v/>
      </c>
      <c r="I34" s="42">
        <v>3.5</v>
      </c>
      <c r="J34" s="42">
        <f t="shared" si="0"/>
        <v>3.5</v>
      </c>
      <c r="K34" s="33">
        <f t="shared" si="1"/>
        <v>0</v>
      </c>
      <c r="L34" s="127"/>
      <c r="M34" s="128"/>
      <c r="N34" s="129"/>
    </row>
    <row r="35" spans="1:14" x14ac:dyDescent="0.35">
      <c r="A35" s="9">
        <v>4</v>
      </c>
      <c r="B35" s="41" t="s">
        <v>3</v>
      </c>
      <c r="C35" s="3" t="s">
        <v>261</v>
      </c>
      <c r="D35" s="3" t="s">
        <v>262</v>
      </c>
      <c r="E35" s="3">
        <v>1</v>
      </c>
      <c r="F35" s="43"/>
      <c r="G35" s="39"/>
      <c r="H35" s="48" t="str">
        <f>IFERROR(VLOOKUP(G35,params!$G$1:$H$6,2,FALSE),"")</f>
        <v/>
      </c>
      <c r="I35" s="3">
        <v>3.5</v>
      </c>
      <c r="J35" s="3">
        <f t="shared" si="0"/>
        <v>0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5</v>
      </c>
      <c r="B36" s="41" t="s">
        <v>4</v>
      </c>
      <c r="C36" s="3" t="s">
        <v>260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</v>
      </c>
      <c r="J36" s="3">
        <f t="shared" si="0"/>
        <v>3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6</v>
      </c>
      <c r="B37" s="41" t="s">
        <v>5</v>
      </c>
      <c r="C37" s="3" t="s">
        <v>261</v>
      </c>
      <c r="D37" s="3" t="s">
        <v>262</v>
      </c>
      <c r="E37" s="3">
        <v>1</v>
      </c>
      <c r="F37" s="38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ht="42" x14ac:dyDescent="0.35">
      <c r="A38" s="9">
        <v>7</v>
      </c>
      <c r="B38" s="41" t="s">
        <v>6</v>
      </c>
      <c r="C38" s="3" t="s">
        <v>260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2.5</v>
      </c>
      <c r="J38" s="3">
        <f t="shared" si="0"/>
        <v>2.5</v>
      </c>
      <c r="K38" s="33">
        <f t="shared" si="1"/>
        <v>0</v>
      </c>
      <c r="L38" s="127"/>
      <c r="M38" s="128"/>
      <c r="N38" s="129"/>
    </row>
    <row r="39" spans="1:14" x14ac:dyDescent="0.35">
      <c r="A39" s="9">
        <v>8</v>
      </c>
      <c r="B39" s="41" t="s">
        <v>7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</v>
      </c>
      <c r="J39" s="3">
        <f t="shared" si="0"/>
        <v>2</v>
      </c>
      <c r="K39" s="33">
        <f t="shared" si="1"/>
        <v>0</v>
      </c>
      <c r="L39" s="127"/>
      <c r="M39" s="128"/>
      <c r="N39" s="129"/>
    </row>
    <row r="40" spans="1:14" ht="28" x14ac:dyDescent="0.35">
      <c r="A40" s="9">
        <v>9</v>
      </c>
      <c r="B40" s="41" t="s">
        <v>8</v>
      </c>
      <c r="C40" s="3" t="s">
        <v>260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2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10</v>
      </c>
      <c r="B41" s="41" t="s">
        <v>9</v>
      </c>
      <c r="C41" s="3" t="s">
        <v>260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1.5</v>
      </c>
      <c r="J41" s="3">
        <f t="shared" si="0"/>
        <v>1.5</v>
      </c>
      <c r="K41" s="33">
        <f t="shared" si="1"/>
        <v>0</v>
      </c>
      <c r="L41" s="127"/>
      <c r="M41" s="128"/>
      <c r="N41" s="129"/>
    </row>
    <row r="42" spans="1:14" x14ac:dyDescent="0.35">
      <c r="A42" s="9">
        <v>11</v>
      </c>
      <c r="B42" s="10" t="s">
        <v>10</v>
      </c>
      <c r="C42" s="3" t="s">
        <v>260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</v>
      </c>
      <c r="J42" s="3">
        <f t="shared" si="0"/>
        <v>1</v>
      </c>
      <c r="K42" s="33">
        <f t="shared" si="1"/>
        <v>0</v>
      </c>
      <c r="L42" s="127"/>
      <c r="M42" s="128"/>
      <c r="N42" s="129"/>
    </row>
    <row r="43" spans="1:14" ht="28" x14ac:dyDescent="0.35">
      <c r="A43" s="9">
        <v>12</v>
      </c>
      <c r="B43" s="10" t="s">
        <v>11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x14ac:dyDescent="0.35">
      <c r="A44" s="9">
        <v>13</v>
      </c>
      <c r="B44" s="10" t="s">
        <v>12</v>
      </c>
      <c r="C44" s="3" t="s">
        <v>261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0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14</v>
      </c>
      <c r="B45" s="10" t="s">
        <v>13</v>
      </c>
      <c r="C45" s="3" t="s">
        <v>260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0.5</v>
      </c>
      <c r="J45" s="3">
        <f t="shared" si="0"/>
        <v>0.5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15</v>
      </c>
      <c r="B46" s="10" t="s">
        <v>14</v>
      </c>
      <c r="C46" s="3" t="s">
        <v>260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0.5</v>
      </c>
      <c r="K46" s="33">
        <f t="shared" si="1"/>
        <v>0</v>
      </c>
      <c r="L46" s="127"/>
      <c r="M46" s="128"/>
      <c r="N46" s="129"/>
    </row>
    <row r="47" spans="1:14" x14ac:dyDescent="0.35">
      <c r="I47" s="14" t="s">
        <v>309</v>
      </c>
      <c r="J47" s="34">
        <f>SUM(J32:J46)</f>
        <v>17.5</v>
      </c>
      <c r="K47" s="34">
        <f>SUM(K32:K46)</f>
        <v>0</v>
      </c>
    </row>
    <row r="49" spans="1:14" ht="15" x14ac:dyDescent="0.35">
      <c r="A49" s="139" t="s">
        <v>16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 ht="39" customHeight="1" x14ac:dyDescent="0.35">
      <c r="A50" s="8" t="s">
        <v>340</v>
      </c>
      <c r="B50" s="7" t="s">
        <v>342</v>
      </c>
      <c r="C50" s="8" t="s">
        <v>17</v>
      </c>
      <c r="D50" s="8" t="s">
        <v>316</v>
      </c>
      <c r="E50" s="8" t="s">
        <v>259</v>
      </c>
      <c r="F50" s="8" t="s">
        <v>235</v>
      </c>
      <c r="G50" s="8" t="s">
        <v>329</v>
      </c>
      <c r="H50" s="8" t="s">
        <v>330</v>
      </c>
      <c r="I50" s="8" t="s">
        <v>233</v>
      </c>
      <c r="J50" s="8" t="s">
        <v>234</v>
      </c>
      <c r="K50" s="8" t="s">
        <v>252</v>
      </c>
      <c r="L50" s="124" t="s">
        <v>255</v>
      </c>
      <c r="M50" s="125"/>
      <c r="N50" s="126"/>
    </row>
    <row r="51" spans="1:14" x14ac:dyDescent="0.35">
      <c r="A51" s="1">
        <v>16</v>
      </c>
      <c r="B51" s="10" t="s">
        <v>18</v>
      </c>
      <c r="C51" s="3" t="s">
        <v>261</v>
      </c>
      <c r="D51" s="3" t="s">
        <v>262</v>
      </c>
      <c r="E51" s="3">
        <v>1</v>
      </c>
      <c r="F51" s="38"/>
      <c r="G51" s="39"/>
      <c r="H51" s="48" t="str">
        <f>IFERROR(VLOOKUP(G51,params!$G$1:$H$6,2,FALSE),"")</f>
        <v/>
      </c>
      <c r="I51" s="3">
        <v>5</v>
      </c>
      <c r="J51" s="3">
        <f>IF(C51="Activo",I51,0)</f>
        <v>0</v>
      </c>
      <c r="K51" s="33">
        <f t="shared" ref="K51:K58" si="2">IFERROR(IF(AND(C51="Desactivo",F51&gt;0),F51/E51*I51*H51,IF(F51&lt;=E51,F51/E51*J51*H51,IF(F51&gt;E51,"Excesso de Evidênicias",0))),0)</f>
        <v>0</v>
      </c>
      <c r="L51" s="127"/>
      <c r="M51" s="128"/>
      <c r="N51" s="129"/>
    </row>
    <row r="52" spans="1:14" x14ac:dyDescent="0.35">
      <c r="A52" s="1">
        <v>17</v>
      </c>
      <c r="B52" s="10" t="s">
        <v>19</v>
      </c>
      <c r="C52" s="3" t="s">
        <v>260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3.5</v>
      </c>
      <c r="J52" s="3">
        <f t="shared" ref="J52:J58" si="3">IF(C52="Activo",I52,0)</f>
        <v>3.5</v>
      </c>
      <c r="K52" s="33">
        <f t="shared" si="2"/>
        <v>0</v>
      </c>
      <c r="L52" s="127"/>
      <c r="M52" s="128"/>
      <c r="N52" s="129"/>
    </row>
    <row r="53" spans="1:14" x14ac:dyDescent="0.35">
      <c r="A53" s="1">
        <v>18</v>
      </c>
      <c r="B53" s="10" t="s">
        <v>20</v>
      </c>
      <c r="C53" s="3" t="s">
        <v>260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2.5</v>
      </c>
      <c r="J53" s="3">
        <f t="shared" si="3"/>
        <v>2.5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19</v>
      </c>
      <c r="B54" s="4" t="s">
        <v>21</v>
      </c>
      <c r="C54" s="3" t="s">
        <v>260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</v>
      </c>
      <c r="J54" s="3">
        <f t="shared" si="3"/>
        <v>2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20</v>
      </c>
      <c r="B55" s="4" t="s">
        <v>22</v>
      </c>
      <c r="C55" s="3" t="s">
        <v>260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1.5</v>
      </c>
      <c r="J55" s="3">
        <f t="shared" si="3"/>
        <v>1.5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21</v>
      </c>
      <c r="B56" s="4" t="s">
        <v>23</v>
      </c>
      <c r="C56" s="3" t="s">
        <v>260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</v>
      </c>
      <c r="J56" s="3">
        <f t="shared" si="3"/>
        <v>1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22</v>
      </c>
      <c r="B57" s="4" t="s">
        <v>24</v>
      </c>
      <c r="C57" s="3" t="s">
        <v>260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1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23</v>
      </c>
      <c r="B58" s="4" t="s">
        <v>25</v>
      </c>
      <c r="C58" s="3" t="s">
        <v>260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0.5</v>
      </c>
      <c r="J58" s="3">
        <f t="shared" si="3"/>
        <v>0.5</v>
      </c>
      <c r="K58" s="33">
        <f t="shared" si="2"/>
        <v>0</v>
      </c>
      <c r="L58" s="127"/>
      <c r="M58" s="128"/>
      <c r="N58" s="129"/>
    </row>
    <row r="59" spans="1:14" x14ac:dyDescent="0.35">
      <c r="I59" s="14" t="s">
        <v>309</v>
      </c>
      <c r="J59" s="34">
        <f>SUM(J51:J58)</f>
        <v>12</v>
      </c>
      <c r="K59" s="34">
        <f>SUM(K51:K58)</f>
        <v>0</v>
      </c>
    </row>
    <row r="61" spans="1:14" ht="15" x14ac:dyDescent="0.35">
      <c r="A61" s="139" t="s">
        <v>26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spans="1:14" ht="39" customHeight="1" x14ac:dyDescent="0.35">
      <c r="A62" s="8" t="s">
        <v>340</v>
      </c>
      <c r="B62" s="7" t="s">
        <v>342</v>
      </c>
      <c r="C62" s="8" t="s">
        <v>17</v>
      </c>
      <c r="D62" s="8" t="s">
        <v>316</v>
      </c>
      <c r="E62" s="8" t="s">
        <v>259</v>
      </c>
      <c r="F62" s="8" t="s">
        <v>235</v>
      </c>
      <c r="G62" s="8" t="s">
        <v>329</v>
      </c>
      <c r="H62" s="8" t="s">
        <v>330</v>
      </c>
      <c r="I62" s="8" t="s">
        <v>233</v>
      </c>
      <c r="J62" s="8" t="s">
        <v>234</v>
      </c>
      <c r="K62" s="8" t="s">
        <v>252</v>
      </c>
      <c r="L62" s="124" t="s">
        <v>255</v>
      </c>
      <c r="M62" s="125"/>
      <c r="N62" s="126"/>
    </row>
    <row r="63" spans="1:14" x14ac:dyDescent="0.35">
      <c r="A63" s="1">
        <v>24</v>
      </c>
      <c r="B63" s="4" t="s">
        <v>27</v>
      </c>
      <c r="C63" s="3" t="s">
        <v>260</v>
      </c>
      <c r="D63" s="3" t="s">
        <v>262</v>
      </c>
      <c r="E63" s="22">
        <v>1</v>
      </c>
      <c r="F63" s="38"/>
      <c r="G63" s="39"/>
      <c r="H63" s="48" t="str">
        <f>IFERROR(VLOOKUP(G63,params!$G$1:$H$6,2,FALSE),"")</f>
        <v/>
      </c>
      <c r="I63" s="3">
        <v>4</v>
      </c>
      <c r="J63" s="3">
        <f>IF(C63="Activo",I63,0)</f>
        <v>4</v>
      </c>
      <c r="K63" s="33">
        <f t="shared" ref="K63:K68" si="4">IFERROR(IF(AND(C63="Desactivo",F63&gt;0),F63/E63*I63*H63,IF(F63&lt;=E63,F63/E63*J63*H63,IF(F63&gt;E63,"Excesso de Evidênicias",0))),0)</f>
        <v>0</v>
      </c>
      <c r="L63" s="127"/>
      <c r="M63" s="128"/>
      <c r="N63" s="129"/>
    </row>
    <row r="64" spans="1:14" x14ac:dyDescent="0.35">
      <c r="A64" s="1">
        <v>25</v>
      </c>
      <c r="B64" s="4" t="s">
        <v>28</v>
      </c>
      <c r="C64" s="3" t="s">
        <v>260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3</v>
      </c>
      <c r="J64" s="3">
        <f t="shared" ref="J64:J68" si="5">IF(C64="Activo",I64,0)</f>
        <v>3</v>
      </c>
      <c r="K64" s="33">
        <f t="shared" si="4"/>
        <v>0</v>
      </c>
      <c r="L64" s="127"/>
      <c r="M64" s="128"/>
      <c r="N64" s="129"/>
    </row>
    <row r="65" spans="1:15" x14ac:dyDescent="0.35">
      <c r="A65" s="1">
        <v>26</v>
      </c>
      <c r="B65" s="4" t="s">
        <v>29</v>
      </c>
      <c r="C65" s="3" t="s">
        <v>260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si="5"/>
        <v>3</v>
      </c>
      <c r="K65" s="33">
        <f t="shared" si="4"/>
        <v>0</v>
      </c>
      <c r="L65" s="127"/>
      <c r="M65" s="128"/>
      <c r="N65" s="129"/>
    </row>
    <row r="66" spans="1:15" x14ac:dyDescent="0.35">
      <c r="A66" s="1">
        <v>27</v>
      </c>
      <c r="B66" s="4" t="s">
        <v>30</v>
      </c>
      <c r="C66" s="3" t="s">
        <v>260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2</v>
      </c>
      <c r="J66" s="3">
        <f t="shared" si="5"/>
        <v>2</v>
      </c>
      <c r="K66" s="33">
        <f t="shared" si="4"/>
        <v>0</v>
      </c>
      <c r="L66" s="127"/>
      <c r="M66" s="128"/>
      <c r="N66" s="129"/>
    </row>
    <row r="67" spans="1:15" x14ac:dyDescent="0.35">
      <c r="A67" s="1">
        <v>28</v>
      </c>
      <c r="B67" s="4" t="s">
        <v>31</v>
      </c>
      <c r="C67" s="3" t="s">
        <v>260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1</v>
      </c>
      <c r="J67" s="3">
        <f t="shared" si="5"/>
        <v>1</v>
      </c>
      <c r="K67" s="33">
        <f t="shared" si="4"/>
        <v>0</v>
      </c>
      <c r="L67" s="127"/>
      <c r="M67" s="128"/>
      <c r="N67" s="129"/>
    </row>
    <row r="68" spans="1:15" x14ac:dyDescent="0.35">
      <c r="A68" s="1">
        <v>29</v>
      </c>
      <c r="B68" s="4" t="s">
        <v>32</v>
      </c>
      <c r="C68" s="3" t="s">
        <v>260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0.5</v>
      </c>
      <c r="J68" s="3">
        <f t="shared" si="5"/>
        <v>0.5</v>
      </c>
      <c r="K68" s="33">
        <f t="shared" si="4"/>
        <v>0</v>
      </c>
      <c r="L68" s="127"/>
      <c r="M68" s="128"/>
      <c r="N68" s="129"/>
    </row>
    <row r="69" spans="1:15" x14ac:dyDescent="0.35">
      <c r="I69" s="14" t="s">
        <v>309</v>
      </c>
      <c r="J69" s="34">
        <f>SUM(J63:J68)</f>
        <v>13.5</v>
      </c>
      <c r="K69" s="34">
        <f>SUM(K63:K68)</f>
        <v>0</v>
      </c>
    </row>
    <row r="71" spans="1:15" ht="15" x14ac:dyDescent="0.35">
      <c r="A71" s="139" t="s">
        <v>33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</row>
    <row r="72" spans="1:15" ht="39" customHeight="1" x14ac:dyDescent="0.35">
      <c r="A72" s="8" t="s">
        <v>340</v>
      </c>
      <c r="B72" s="7" t="s">
        <v>342</v>
      </c>
      <c r="C72" s="8" t="s">
        <v>17</v>
      </c>
      <c r="D72" s="8" t="s">
        <v>316</v>
      </c>
      <c r="E72" s="8" t="s">
        <v>259</v>
      </c>
      <c r="F72" s="8" t="s">
        <v>235</v>
      </c>
      <c r="G72" s="8" t="s">
        <v>329</v>
      </c>
      <c r="H72" s="8" t="s">
        <v>330</v>
      </c>
      <c r="I72" s="8" t="s">
        <v>233</v>
      </c>
      <c r="J72" s="8" t="s">
        <v>234</v>
      </c>
      <c r="K72" s="8" t="s">
        <v>252</v>
      </c>
      <c r="L72" s="124" t="s">
        <v>255</v>
      </c>
      <c r="M72" s="125"/>
      <c r="N72" s="126"/>
    </row>
    <row r="73" spans="1:15" x14ac:dyDescent="0.35">
      <c r="A73" s="1">
        <v>30</v>
      </c>
      <c r="B73" s="4" t="s">
        <v>34</v>
      </c>
      <c r="C73" s="3" t="s">
        <v>260</v>
      </c>
      <c r="D73" s="3" t="s">
        <v>262</v>
      </c>
      <c r="E73" s="3">
        <v>1</v>
      </c>
      <c r="F73" s="38"/>
      <c r="G73" s="39" t="s">
        <v>322</v>
      </c>
      <c r="H73" s="48">
        <f>IFERROR(VLOOKUP(G73,params!$G$1:$H$6,2,FALSE),"")</f>
        <v>1</v>
      </c>
      <c r="I73" s="3">
        <v>5</v>
      </c>
      <c r="J73" s="3">
        <f t="shared" ref="J73:J80" si="6">IF(C73="Activo",I73,0)</f>
        <v>5</v>
      </c>
      <c r="K73" s="33">
        <f t="shared" ref="K73:K80" si="7">IFERROR(IF(AND(C73="Desactivo",F73&gt;0),F73/E73*I73*H73,IF(F73&lt;=E73,F73/E73*J73*H73,IF(F73&gt;E73,"Excesso de Evidênicias",0))),0)</f>
        <v>0</v>
      </c>
      <c r="L73" s="127"/>
      <c r="M73" s="128"/>
      <c r="N73" s="129"/>
    </row>
    <row r="74" spans="1:15" x14ac:dyDescent="0.35">
      <c r="A74" s="1">
        <v>31</v>
      </c>
      <c r="B74" s="4" t="s">
        <v>35</v>
      </c>
      <c r="C74" s="3" t="s">
        <v>260</v>
      </c>
      <c r="D74" s="3" t="s">
        <v>262</v>
      </c>
      <c r="E74" s="3">
        <v>1</v>
      </c>
      <c r="F74" s="38"/>
      <c r="G74" s="39"/>
      <c r="H74" s="48" t="str">
        <f>IFERROR(VLOOKUP(G74,params!$G$1:$H$6,2,FALSE),"")</f>
        <v/>
      </c>
      <c r="I74" s="3">
        <v>3.5</v>
      </c>
      <c r="J74" s="3">
        <f t="shared" si="6"/>
        <v>3.5</v>
      </c>
      <c r="K74" s="33">
        <f t="shared" si="7"/>
        <v>0</v>
      </c>
      <c r="L74" s="127"/>
      <c r="M74" s="128"/>
      <c r="N74" s="129"/>
    </row>
    <row r="75" spans="1:15" ht="28" x14ac:dyDescent="0.35">
      <c r="A75" s="1">
        <v>32</v>
      </c>
      <c r="B75" s="4" t="s">
        <v>36</v>
      </c>
      <c r="C75" s="3" t="s">
        <v>260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</v>
      </c>
      <c r="J75" s="3">
        <f t="shared" si="6"/>
        <v>3</v>
      </c>
      <c r="K75" s="33">
        <f t="shared" si="7"/>
        <v>0</v>
      </c>
      <c r="L75" s="127"/>
      <c r="M75" s="128"/>
      <c r="N75" s="129"/>
    </row>
    <row r="76" spans="1:15" ht="28" x14ac:dyDescent="0.35">
      <c r="A76" s="1">
        <v>33</v>
      </c>
      <c r="B76" s="4" t="s">
        <v>37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2</v>
      </c>
      <c r="J76" s="3">
        <f t="shared" si="6"/>
        <v>2</v>
      </c>
      <c r="K76" s="33">
        <f t="shared" si="7"/>
        <v>0</v>
      </c>
      <c r="L76" s="127"/>
      <c r="M76" s="128"/>
      <c r="N76" s="129"/>
    </row>
    <row r="77" spans="1:15" ht="28" x14ac:dyDescent="0.35">
      <c r="A77" s="1">
        <v>34</v>
      </c>
      <c r="B77" s="4" t="s">
        <v>38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1.5</v>
      </c>
      <c r="J77" s="3">
        <f t="shared" si="6"/>
        <v>1.5</v>
      </c>
      <c r="K77" s="33">
        <f t="shared" si="7"/>
        <v>0</v>
      </c>
      <c r="L77" s="127"/>
      <c r="M77" s="128"/>
      <c r="N77" s="129"/>
    </row>
    <row r="78" spans="1:15" ht="28" x14ac:dyDescent="0.35">
      <c r="A78" s="1">
        <v>35</v>
      </c>
      <c r="B78" s="4" t="s">
        <v>39</v>
      </c>
      <c r="C78" s="3" t="s">
        <v>260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1.5</v>
      </c>
      <c r="K78" s="33">
        <f t="shared" si="7"/>
        <v>0</v>
      </c>
      <c r="L78" s="127"/>
      <c r="M78" s="128"/>
      <c r="N78" s="129"/>
    </row>
    <row r="79" spans="1:15" ht="28" x14ac:dyDescent="0.35">
      <c r="A79" s="1">
        <v>36</v>
      </c>
      <c r="B79" s="4" t="s">
        <v>40</v>
      </c>
      <c r="C79" s="3" t="s">
        <v>260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</v>
      </c>
      <c r="J79" s="3">
        <f t="shared" si="6"/>
        <v>1</v>
      </c>
      <c r="K79" s="33">
        <f t="shared" si="7"/>
        <v>0</v>
      </c>
      <c r="L79" s="127"/>
      <c r="M79" s="128"/>
      <c r="N79" s="129"/>
    </row>
    <row r="80" spans="1:15" x14ac:dyDescent="0.35">
      <c r="A80" s="1">
        <v>37</v>
      </c>
      <c r="B80" s="4" t="s">
        <v>41</v>
      </c>
      <c r="C80" s="3" t="s">
        <v>260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2.5</v>
      </c>
      <c r="J80" s="3">
        <f t="shared" si="6"/>
        <v>2.5</v>
      </c>
      <c r="K80" s="33">
        <f t="shared" si="7"/>
        <v>0</v>
      </c>
      <c r="L80" s="127"/>
      <c r="M80" s="128"/>
      <c r="N80" s="129"/>
      <c r="O80" s="23"/>
    </row>
    <row r="81" spans="1:14" x14ac:dyDescent="0.35">
      <c r="I81" s="14" t="s">
        <v>309</v>
      </c>
      <c r="J81" s="34">
        <f>SUM(J73:J80)</f>
        <v>20</v>
      </c>
      <c r="K81" s="34">
        <f>SUM(K73:K80)</f>
        <v>0</v>
      </c>
    </row>
    <row r="83" spans="1:14" ht="15" x14ac:dyDescent="0.35">
      <c r="A83" s="139" t="s">
        <v>42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</row>
    <row r="84" spans="1:14" ht="26" customHeight="1" x14ac:dyDescent="0.35">
      <c r="A84" s="8" t="s">
        <v>340</v>
      </c>
      <c r="B84" s="7" t="s">
        <v>342</v>
      </c>
      <c r="C84" s="11" t="s">
        <v>17</v>
      </c>
      <c r="D84" s="11" t="s">
        <v>316</v>
      </c>
      <c r="E84" s="11" t="s">
        <v>259</v>
      </c>
      <c r="F84" s="8" t="s">
        <v>235</v>
      </c>
      <c r="G84" s="8" t="s">
        <v>329</v>
      </c>
      <c r="H84" s="8" t="s">
        <v>330</v>
      </c>
      <c r="I84" s="8" t="s">
        <v>233</v>
      </c>
      <c r="J84" s="8" t="s">
        <v>234</v>
      </c>
      <c r="K84" s="8" t="s">
        <v>252</v>
      </c>
      <c r="L84" s="124" t="s">
        <v>255</v>
      </c>
      <c r="M84" s="125"/>
      <c r="N84" s="126"/>
    </row>
    <row r="85" spans="1:14" x14ac:dyDescent="0.35">
      <c r="A85" s="1">
        <v>38</v>
      </c>
      <c r="B85" s="2" t="s">
        <v>43</v>
      </c>
      <c r="C85" s="3" t="s">
        <v>261</v>
      </c>
      <c r="D85" s="3" t="s">
        <v>262</v>
      </c>
      <c r="E85" s="3">
        <v>1</v>
      </c>
      <c r="F85" s="38"/>
      <c r="G85" s="39" t="s">
        <v>322</v>
      </c>
      <c r="H85" s="48">
        <f>IFERROR(VLOOKUP(G85,params!$G$1:$H$6,2,FALSE),"")</f>
        <v>1</v>
      </c>
      <c r="I85" s="3">
        <v>5</v>
      </c>
      <c r="J85" s="3">
        <f t="shared" ref="J85:J91" si="8">IF(C85="Activo",I85,0)</f>
        <v>0</v>
      </c>
      <c r="K85" s="33">
        <f t="shared" ref="K85:K91" si="9">IFERROR(IF(AND(C85="Desactivo",F85&gt;0),F85/E85*I85*H85,IF(F85&lt;=E85,F85/E85*J85*H85,IF(F85&gt;E85,"Excesso de Evidênicias",0))),0)</f>
        <v>0</v>
      </c>
      <c r="L85" s="127"/>
      <c r="M85" s="128"/>
      <c r="N85" s="129"/>
    </row>
    <row r="86" spans="1:14" x14ac:dyDescent="0.35">
      <c r="A86" s="1">
        <v>39</v>
      </c>
      <c r="B86" s="2" t="s">
        <v>44</v>
      </c>
      <c r="C86" s="3" t="s">
        <v>260</v>
      </c>
      <c r="D86" s="3" t="s">
        <v>262</v>
      </c>
      <c r="E86" s="3">
        <v>1</v>
      </c>
      <c r="F86" s="38"/>
      <c r="G86" s="39"/>
      <c r="H86" s="48" t="str">
        <f>IFERROR(VLOOKUP(G86,params!$G$1:$H$6,2,FALSE),"")</f>
        <v/>
      </c>
      <c r="I86" s="3">
        <v>3</v>
      </c>
      <c r="J86" s="3">
        <f t="shared" si="8"/>
        <v>3</v>
      </c>
      <c r="K86" s="33">
        <f t="shared" si="9"/>
        <v>0</v>
      </c>
      <c r="L86" s="127"/>
      <c r="M86" s="128"/>
      <c r="N86" s="129"/>
    </row>
    <row r="87" spans="1:14" x14ac:dyDescent="0.35">
      <c r="A87" s="1">
        <v>40</v>
      </c>
      <c r="B87" s="2" t="s">
        <v>45</v>
      </c>
      <c r="C87" s="3" t="s">
        <v>260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2</v>
      </c>
      <c r="J87" s="3">
        <f t="shared" si="8"/>
        <v>2</v>
      </c>
      <c r="K87" s="33">
        <f t="shared" si="9"/>
        <v>0</v>
      </c>
      <c r="L87" s="127"/>
      <c r="M87" s="128"/>
      <c r="N87" s="129"/>
    </row>
    <row r="88" spans="1:14" x14ac:dyDescent="0.35">
      <c r="A88" s="1">
        <v>41</v>
      </c>
      <c r="B88" s="2" t="s">
        <v>46</v>
      </c>
      <c r="C88" s="3" t="s">
        <v>260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1.5</v>
      </c>
      <c r="J88" s="3">
        <f t="shared" si="8"/>
        <v>1.5</v>
      </c>
      <c r="K88" s="33">
        <f t="shared" si="9"/>
        <v>0</v>
      </c>
      <c r="L88" s="127"/>
      <c r="M88" s="128"/>
      <c r="N88" s="129"/>
    </row>
    <row r="89" spans="1:14" ht="28" x14ac:dyDescent="0.35">
      <c r="A89" s="1">
        <v>42</v>
      </c>
      <c r="B89" s="2" t="s">
        <v>47</v>
      </c>
      <c r="C89" s="3" t="s">
        <v>261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0</v>
      </c>
      <c r="K89" s="33">
        <f t="shared" si="9"/>
        <v>0</v>
      </c>
      <c r="L89" s="127"/>
      <c r="M89" s="128"/>
      <c r="N89" s="129"/>
    </row>
    <row r="90" spans="1:14" ht="28" x14ac:dyDescent="0.35">
      <c r="A90" s="1">
        <v>43</v>
      </c>
      <c r="B90" s="2" t="s">
        <v>48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4" ht="28" x14ac:dyDescent="0.35">
      <c r="A91" s="1">
        <v>44</v>
      </c>
      <c r="B91" s="2" t="s">
        <v>49</v>
      </c>
      <c r="C91" s="3" t="s">
        <v>260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0.5</v>
      </c>
      <c r="J91" s="3">
        <f t="shared" si="8"/>
        <v>0.5</v>
      </c>
      <c r="K91" s="33">
        <f t="shared" si="9"/>
        <v>0</v>
      </c>
      <c r="L91" s="127"/>
      <c r="M91" s="128"/>
      <c r="N91" s="129"/>
    </row>
    <row r="92" spans="1:14" x14ac:dyDescent="0.35">
      <c r="I92" s="14" t="s">
        <v>309</v>
      </c>
      <c r="J92" s="34">
        <f>SUM(J85:J91)</f>
        <v>7</v>
      </c>
      <c r="K92" s="34">
        <f>SUM(K85:K91)</f>
        <v>0</v>
      </c>
    </row>
    <row r="94" spans="1:14" ht="15" x14ac:dyDescent="0.35">
      <c r="A94" s="139" t="s">
        <v>210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</row>
    <row r="95" spans="1:14" ht="39" customHeight="1" x14ac:dyDescent="0.35">
      <c r="A95" s="8" t="s">
        <v>340</v>
      </c>
      <c r="B95" s="7" t="s">
        <v>342</v>
      </c>
      <c r="C95" s="8" t="s">
        <v>17</v>
      </c>
      <c r="D95" s="8" t="s">
        <v>316</v>
      </c>
      <c r="E95" s="8" t="s">
        <v>259</v>
      </c>
      <c r="F95" s="8" t="s">
        <v>235</v>
      </c>
      <c r="G95" s="8" t="s">
        <v>329</v>
      </c>
      <c r="H95" s="8" t="s">
        <v>330</v>
      </c>
      <c r="I95" s="8" t="s">
        <v>233</v>
      </c>
      <c r="J95" s="8" t="s">
        <v>234</v>
      </c>
      <c r="K95" s="8" t="s">
        <v>252</v>
      </c>
      <c r="L95" s="124" t="s">
        <v>255</v>
      </c>
      <c r="M95" s="125"/>
      <c r="N95" s="126"/>
    </row>
    <row r="96" spans="1:14" ht="28" x14ac:dyDescent="0.35">
      <c r="A96" s="1">
        <v>45</v>
      </c>
      <c r="B96" s="2" t="s">
        <v>50</v>
      </c>
      <c r="C96" s="3" t="s">
        <v>261</v>
      </c>
      <c r="D96" s="3" t="s">
        <v>262</v>
      </c>
      <c r="E96" s="3">
        <v>1</v>
      </c>
      <c r="F96" s="38"/>
      <c r="G96" s="39"/>
      <c r="H96" s="48" t="str">
        <f>IFERROR(VLOOKUP(G96,params!$G$1:$H$6,2,FALSE),"")</f>
        <v/>
      </c>
      <c r="I96" s="3">
        <v>7</v>
      </c>
      <c r="J96" s="3">
        <f t="shared" ref="J96:J118" si="10">IF(C96="Activo",I96,0)</f>
        <v>0</v>
      </c>
      <c r="K96" s="33">
        <f t="shared" ref="K96:K118" si="11">IFERROR(IF(AND(C96="Desactivo",F96&gt;0),F96/E96*I96*H96,IF(F96&lt;=E96,F96/E96*J96*H96,IF(F96&gt;E96,"Excesso de Evidênicias",0))),0)</f>
        <v>0</v>
      </c>
      <c r="L96" s="127"/>
      <c r="M96" s="128"/>
      <c r="N96" s="129"/>
    </row>
    <row r="97" spans="1:14" ht="28" x14ac:dyDescent="0.35">
      <c r="A97" s="1">
        <v>46</v>
      </c>
      <c r="B97" s="2" t="s">
        <v>211</v>
      </c>
      <c r="C97" s="3" t="s">
        <v>260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6</v>
      </c>
      <c r="J97" s="3">
        <f t="shared" si="10"/>
        <v>6</v>
      </c>
      <c r="K97" s="33">
        <f t="shared" si="11"/>
        <v>0</v>
      </c>
      <c r="L97" s="127"/>
      <c r="M97" s="128"/>
      <c r="N97" s="129"/>
    </row>
    <row r="98" spans="1:14" ht="28" x14ac:dyDescent="0.35">
      <c r="A98" s="1">
        <v>47</v>
      </c>
      <c r="B98" s="2" t="s">
        <v>212</v>
      </c>
      <c r="C98" s="3" t="s">
        <v>260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5</v>
      </c>
      <c r="J98" s="3">
        <f t="shared" si="10"/>
        <v>5</v>
      </c>
      <c r="K98" s="33">
        <f t="shared" si="11"/>
        <v>0</v>
      </c>
      <c r="L98" s="127"/>
      <c r="M98" s="128"/>
      <c r="N98" s="129"/>
    </row>
    <row r="99" spans="1:14" x14ac:dyDescent="0.35">
      <c r="A99" s="1">
        <v>48</v>
      </c>
      <c r="B99" s="2" t="s">
        <v>51</v>
      </c>
      <c r="C99" s="3" t="s">
        <v>260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4</v>
      </c>
      <c r="J99" s="3">
        <f t="shared" si="10"/>
        <v>4</v>
      </c>
      <c r="K99" s="33">
        <f t="shared" si="11"/>
        <v>0</v>
      </c>
      <c r="L99" s="127"/>
      <c r="M99" s="128"/>
      <c r="N99" s="129"/>
    </row>
    <row r="100" spans="1:14" ht="28" x14ac:dyDescent="0.35">
      <c r="A100" s="1">
        <v>49</v>
      </c>
      <c r="B100" s="2" t="s">
        <v>213</v>
      </c>
      <c r="C100" s="3" t="s">
        <v>260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4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50</v>
      </c>
      <c r="B101" s="2" t="s">
        <v>214</v>
      </c>
      <c r="C101" s="3" t="s">
        <v>260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3.5</v>
      </c>
      <c r="J101" s="3">
        <f t="shared" si="10"/>
        <v>3.5</v>
      </c>
      <c r="K101" s="33">
        <f t="shared" si="11"/>
        <v>0</v>
      </c>
      <c r="L101" s="127"/>
      <c r="M101" s="128"/>
      <c r="N101" s="129"/>
    </row>
    <row r="102" spans="1:14" x14ac:dyDescent="0.35">
      <c r="A102" s="1">
        <v>51</v>
      </c>
      <c r="B102" s="2" t="s">
        <v>52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ht="28" x14ac:dyDescent="0.35">
      <c r="A103" s="1">
        <v>52</v>
      </c>
      <c r="B103" s="2" t="s">
        <v>215</v>
      </c>
      <c r="C103" s="3" t="s">
        <v>260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3.5</v>
      </c>
      <c r="K103" s="33">
        <f t="shared" si="11"/>
        <v>0</v>
      </c>
      <c r="L103" s="127"/>
      <c r="M103" s="128"/>
      <c r="N103" s="129"/>
    </row>
    <row r="104" spans="1:14" x14ac:dyDescent="0.35">
      <c r="A104" s="1">
        <v>53</v>
      </c>
      <c r="B104" s="2" t="s">
        <v>53</v>
      </c>
      <c r="C104" s="3" t="s">
        <v>260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</v>
      </c>
      <c r="J104" s="3">
        <f t="shared" si="10"/>
        <v>3</v>
      </c>
      <c r="K104" s="33">
        <f t="shared" si="11"/>
        <v>0</v>
      </c>
      <c r="L104" s="127"/>
      <c r="M104" s="128"/>
      <c r="N104" s="129"/>
    </row>
    <row r="105" spans="1:14" ht="28" x14ac:dyDescent="0.35">
      <c r="A105" s="1">
        <v>54</v>
      </c>
      <c r="B105" s="2" t="s">
        <v>216</v>
      </c>
      <c r="C105" s="3" t="s">
        <v>260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2.5</v>
      </c>
      <c r="J105" s="3">
        <f t="shared" si="10"/>
        <v>2.5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55</v>
      </c>
      <c r="B106" s="2" t="s">
        <v>54</v>
      </c>
      <c r="C106" s="3" t="s">
        <v>260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2.5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56</v>
      </c>
      <c r="B107" s="2" t="s">
        <v>55</v>
      </c>
      <c r="C107" s="3" t="s">
        <v>260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2.5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57</v>
      </c>
      <c r="B108" s="2" t="s">
        <v>217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x14ac:dyDescent="0.35">
      <c r="A109" s="1">
        <v>58</v>
      </c>
      <c r="B109" s="2" t="s">
        <v>56</v>
      </c>
      <c r="C109" s="3" t="s">
        <v>260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</v>
      </c>
      <c r="J109" s="3">
        <f t="shared" si="10"/>
        <v>2</v>
      </c>
      <c r="K109" s="33">
        <f t="shared" si="11"/>
        <v>0</v>
      </c>
      <c r="L109" s="127"/>
      <c r="M109" s="128"/>
      <c r="N109" s="129"/>
    </row>
    <row r="110" spans="1:14" ht="28" x14ac:dyDescent="0.35">
      <c r="A110" s="1">
        <v>59</v>
      </c>
      <c r="B110" s="2" t="s">
        <v>218</v>
      </c>
      <c r="C110" s="3" t="s">
        <v>260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2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60</v>
      </c>
      <c r="B111" s="2" t="s">
        <v>57</v>
      </c>
      <c r="C111" s="3" t="s">
        <v>260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2</v>
      </c>
      <c r="K111" s="33">
        <f t="shared" si="11"/>
        <v>0</v>
      </c>
      <c r="L111" s="127"/>
      <c r="M111" s="128"/>
      <c r="N111" s="129"/>
    </row>
    <row r="112" spans="1:14" x14ac:dyDescent="0.35">
      <c r="A112" s="1">
        <v>61</v>
      </c>
      <c r="B112" s="2" t="s">
        <v>58</v>
      </c>
      <c r="C112" s="3" t="s">
        <v>260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1.5</v>
      </c>
      <c r="J112" s="3">
        <f t="shared" si="10"/>
        <v>1.5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62</v>
      </c>
      <c r="B113" s="2" t="s">
        <v>59</v>
      </c>
      <c r="C113" s="3" t="s">
        <v>260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</v>
      </c>
      <c r="J113" s="3">
        <f t="shared" si="10"/>
        <v>1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63</v>
      </c>
      <c r="B114" s="2" t="s">
        <v>60</v>
      </c>
      <c r="C114" s="3" t="s">
        <v>260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1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64</v>
      </c>
      <c r="B115" s="2" t="s">
        <v>282</v>
      </c>
      <c r="C115" s="3" t="s">
        <v>260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1</v>
      </c>
      <c r="K115" s="33">
        <f t="shared" si="11"/>
        <v>0</v>
      </c>
      <c r="L115" s="127"/>
      <c r="M115" s="128"/>
      <c r="N115" s="129"/>
    </row>
    <row r="116" spans="1:14" ht="28" x14ac:dyDescent="0.35">
      <c r="A116" s="1">
        <v>65</v>
      </c>
      <c r="B116" s="2" t="s">
        <v>219</v>
      </c>
      <c r="C116" s="3" t="s">
        <v>260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1</v>
      </c>
      <c r="K116" s="33">
        <f t="shared" si="11"/>
        <v>0</v>
      </c>
      <c r="L116" s="127"/>
      <c r="M116" s="128"/>
      <c r="N116" s="129"/>
    </row>
    <row r="117" spans="1:14" x14ac:dyDescent="0.35">
      <c r="A117" s="1">
        <v>66</v>
      </c>
      <c r="B117" s="2" t="s">
        <v>220</v>
      </c>
      <c r="C117" s="3" t="s">
        <v>260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1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67</v>
      </c>
      <c r="B118" s="2" t="s">
        <v>221</v>
      </c>
      <c r="C118" s="3" t="s">
        <v>260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0.5</v>
      </c>
      <c r="J118" s="3">
        <f t="shared" si="10"/>
        <v>0.5</v>
      </c>
      <c r="K118" s="33">
        <f t="shared" si="11"/>
        <v>0</v>
      </c>
      <c r="L118" s="127"/>
      <c r="M118" s="128"/>
      <c r="N118" s="129"/>
    </row>
    <row r="119" spans="1:14" x14ac:dyDescent="0.35">
      <c r="I119" s="14" t="s">
        <v>309</v>
      </c>
      <c r="J119" s="34">
        <f>SUM(J96:J118)</f>
        <v>49.5</v>
      </c>
      <c r="K119" s="34">
        <f>SUM(K96:K118)</f>
        <v>0</v>
      </c>
    </row>
    <row r="121" spans="1:14" ht="15" x14ac:dyDescent="0.35">
      <c r="A121" s="139" t="s">
        <v>222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1:14" ht="39" customHeight="1" x14ac:dyDescent="0.35">
      <c r="A122" s="8" t="s">
        <v>340</v>
      </c>
      <c r="B122" s="7" t="s">
        <v>342</v>
      </c>
      <c r="C122" s="8" t="s">
        <v>17</v>
      </c>
      <c r="D122" s="8" t="s">
        <v>316</v>
      </c>
      <c r="E122" s="8" t="s">
        <v>259</v>
      </c>
      <c r="F122" s="8" t="s">
        <v>235</v>
      </c>
      <c r="G122" s="8" t="s">
        <v>329</v>
      </c>
      <c r="H122" s="8" t="s">
        <v>330</v>
      </c>
      <c r="I122" s="8" t="s">
        <v>233</v>
      </c>
      <c r="J122" s="8" t="s">
        <v>234</v>
      </c>
      <c r="K122" s="8" t="s">
        <v>252</v>
      </c>
      <c r="L122" s="124" t="s">
        <v>255</v>
      </c>
      <c r="M122" s="125"/>
      <c r="N122" s="126"/>
    </row>
    <row r="123" spans="1:14" x14ac:dyDescent="0.35">
      <c r="A123" s="1">
        <v>68</v>
      </c>
      <c r="B123" s="2" t="s">
        <v>61</v>
      </c>
      <c r="C123" s="3" t="s">
        <v>260</v>
      </c>
      <c r="D123" s="3" t="s">
        <v>262</v>
      </c>
      <c r="E123" s="3">
        <v>1</v>
      </c>
      <c r="F123" s="38"/>
      <c r="G123" s="39"/>
      <c r="H123" s="48" t="str">
        <f>IFERROR(VLOOKUP(G123,params!$G$1:$H$6,2,FALSE),"")</f>
        <v/>
      </c>
      <c r="I123" s="3">
        <v>7</v>
      </c>
      <c r="J123" s="3">
        <f t="shared" ref="J123:J137" si="12">IF(C123="Activo",I123,0)</f>
        <v>7</v>
      </c>
      <c r="K123" s="33">
        <f t="shared" ref="K123:K137" si="13">IFERROR(IF(AND(C123="Desactivo",F123&gt;0),F123/E123*I123*H123,IF(F123&lt;=E123,F123/E123*J123*H123,IF(F123&gt;E123,"Excesso de Evidênicias",0))),0)</f>
        <v>0</v>
      </c>
      <c r="L123" s="127"/>
      <c r="M123" s="128"/>
      <c r="N123" s="129"/>
    </row>
    <row r="124" spans="1:14" x14ac:dyDescent="0.35">
      <c r="A124" s="1">
        <v>69</v>
      </c>
      <c r="B124" s="2" t="s">
        <v>62</v>
      </c>
      <c r="C124" s="3" t="s">
        <v>260</v>
      </c>
      <c r="D124" s="3" t="s">
        <v>263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6</v>
      </c>
      <c r="J124" s="3">
        <f t="shared" si="12"/>
        <v>6</v>
      </c>
      <c r="K124" s="33">
        <f t="shared" si="13"/>
        <v>0</v>
      </c>
      <c r="L124" s="127"/>
      <c r="M124" s="128"/>
      <c r="N124" s="129"/>
    </row>
    <row r="125" spans="1:14" x14ac:dyDescent="0.35">
      <c r="A125" s="1">
        <v>70</v>
      </c>
      <c r="B125" s="2" t="s">
        <v>63</v>
      </c>
      <c r="C125" s="3" t="s">
        <v>260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5</v>
      </c>
      <c r="J125" s="3">
        <f t="shared" si="12"/>
        <v>5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71</v>
      </c>
      <c r="B126" s="2" t="s">
        <v>64</v>
      </c>
      <c r="C126" s="3" t="s">
        <v>260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5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72</v>
      </c>
      <c r="B127" s="2" t="s">
        <v>283</v>
      </c>
      <c r="C127" s="3" t="s">
        <v>260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5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73</v>
      </c>
      <c r="B128" s="2" t="s">
        <v>65</v>
      </c>
      <c r="C128" s="3" t="s">
        <v>260</v>
      </c>
      <c r="D128" s="3" t="s">
        <v>265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4</v>
      </c>
      <c r="J128" s="3">
        <f t="shared" si="12"/>
        <v>4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74</v>
      </c>
      <c r="B129" s="2" t="s">
        <v>66</v>
      </c>
      <c r="C129" s="3" t="s">
        <v>260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4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75</v>
      </c>
      <c r="B130" s="2" t="s">
        <v>67</v>
      </c>
      <c r="C130" s="3" t="s">
        <v>260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4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76</v>
      </c>
      <c r="B131" s="6" t="s">
        <v>68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77</v>
      </c>
      <c r="B132" s="6" t="s">
        <v>69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3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78</v>
      </c>
      <c r="B133" s="2" t="s">
        <v>70</v>
      </c>
      <c r="C133" s="3" t="s">
        <v>260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3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79</v>
      </c>
      <c r="B134" s="2" t="s">
        <v>71</v>
      </c>
      <c r="C134" s="3" t="s">
        <v>260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3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80</v>
      </c>
      <c r="B135" s="2" t="s">
        <v>72</v>
      </c>
      <c r="C135" s="3" t="s">
        <v>260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3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81</v>
      </c>
      <c r="B136" s="2" t="s">
        <v>73</v>
      </c>
      <c r="C136" s="3" t="s">
        <v>260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2</v>
      </c>
      <c r="J136" s="3">
        <f t="shared" si="12"/>
        <v>2</v>
      </c>
      <c r="K136" s="33">
        <f t="shared" si="13"/>
        <v>0</v>
      </c>
      <c r="L136" s="127"/>
      <c r="M136" s="128"/>
      <c r="N136" s="129"/>
    </row>
    <row r="137" spans="1:14" ht="28" x14ac:dyDescent="0.35">
      <c r="A137" s="1">
        <v>82</v>
      </c>
      <c r="B137" s="2" t="s">
        <v>74</v>
      </c>
      <c r="C137" s="3" t="s">
        <v>260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2</v>
      </c>
      <c r="K137" s="33">
        <f t="shared" si="13"/>
        <v>0</v>
      </c>
      <c r="L137" s="127"/>
      <c r="M137" s="128"/>
      <c r="N137" s="129"/>
    </row>
    <row r="138" spans="1:14" x14ac:dyDescent="0.35">
      <c r="I138" s="14" t="s">
        <v>309</v>
      </c>
      <c r="J138" s="34">
        <f>SUM(J123:J137)</f>
        <v>53</v>
      </c>
      <c r="K138" s="34">
        <f>SUM(K123:K137)</f>
        <v>0</v>
      </c>
    </row>
    <row r="140" spans="1:14" ht="15" x14ac:dyDescent="0.35">
      <c r="A140" s="146" t="s">
        <v>223</v>
      </c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 ht="39" customHeight="1" x14ac:dyDescent="0.35">
      <c r="A141" s="8" t="s">
        <v>340</v>
      </c>
      <c r="B141" s="7" t="s">
        <v>342</v>
      </c>
      <c r="C141" s="8" t="s">
        <v>17</v>
      </c>
      <c r="D141" s="8" t="s">
        <v>316</v>
      </c>
      <c r="E141" s="8" t="s">
        <v>259</v>
      </c>
      <c r="F141" s="8" t="s">
        <v>235</v>
      </c>
      <c r="G141" s="8" t="s">
        <v>329</v>
      </c>
      <c r="H141" s="8" t="s">
        <v>330</v>
      </c>
      <c r="I141" s="8" t="s">
        <v>233</v>
      </c>
      <c r="J141" s="8" t="s">
        <v>234</v>
      </c>
      <c r="K141" s="8" t="s">
        <v>252</v>
      </c>
      <c r="L141" s="124" t="s">
        <v>255</v>
      </c>
      <c r="M141" s="125"/>
      <c r="N141" s="126"/>
    </row>
    <row r="142" spans="1:14" x14ac:dyDescent="0.35">
      <c r="A142" s="1">
        <v>83</v>
      </c>
      <c r="B142" s="2" t="s">
        <v>75</v>
      </c>
      <c r="C142" s="3" t="s">
        <v>261</v>
      </c>
      <c r="D142" s="3" t="s">
        <v>262</v>
      </c>
      <c r="E142" s="3">
        <v>1</v>
      </c>
      <c r="F142" s="38"/>
      <c r="G142" s="39"/>
      <c r="H142" s="48" t="str">
        <f>IFERROR(VLOOKUP(G142,params!$G$1:$H$6,2,FALSE),"")</f>
        <v/>
      </c>
      <c r="I142" s="3">
        <v>5</v>
      </c>
      <c r="J142" s="3">
        <f t="shared" ref="J142:J152" si="14">IF(C142="Activo",I142,0)</f>
        <v>0</v>
      </c>
      <c r="K142" s="33">
        <f t="shared" ref="K142:K152" si="15">IFERROR(IF(AND(C142="Desactivo",F142&gt;0),F142/E142*I142*H142,IF(F142&lt;=E142,F142/E142*J142*H142,IF(F142&gt;E142,"Excesso de Evidênicias",0))),0)</f>
        <v>0</v>
      </c>
      <c r="L142" s="127"/>
      <c r="M142" s="128"/>
      <c r="N142" s="129"/>
    </row>
    <row r="143" spans="1:14" x14ac:dyDescent="0.35">
      <c r="A143" s="1">
        <v>84</v>
      </c>
      <c r="B143" s="2" t="s">
        <v>76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3.5</v>
      </c>
      <c r="J143" s="3">
        <f t="shared" si="14"/>
        <v>0</v>
      </c>
      <c r="K143" s="33">
        <f t="shared" si="15"/>
        <v>0</v>
      </c>
      <c r="L143" s="127"/>
      <c r="M143" s="128"/>
      <c r="N143" s="129"/>
    </row>
    <row r="144" spans="1:14" x14ac:dyDescent="0.35">
      <c r="A144" s="1">
        <v>85</v>
      </c>
      <c r="B144" s="2" t="s">
        <v>284</v>
      </c>
      <c r="C144" s="3" t="s">
        <v>260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3.5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86</v>
      </c>
      <c r="B145" s="2" t="s">
        <v>77</v>
      </c>
      <c r="C145" s="3" t="s">
        <v>260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</v>
      </c>
      <c r="J145" s="3">
        <f t="shared" si="14"/>
        <v>3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87</v>
      </c>
      <c r="B146" s="2" t="s">
        <v>78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88</v>
      </c>
      <c r="B147" s="2" t="s">
        <v>79</v>
      </c>
      <c r="C147" s="3" t="s">
        <v>260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2.5</v>
      </c>
      <c r="J147" s="3">
        <f t="shared" si="14"/>
        <v>2.5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89</v>
      </c>
      <c r="B148" s="2" t="s">
        <v>80</v>
      </c>
      <c r="C148" s="3" t="s">
        <v>260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2.5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90</v>
      </c>
      <c r="B149" s="2" t="s">
        <v>81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ht="28" x14ac:dyDescent="0.35">
      <c r="A150" s="1">
        <v>91</v>
      </c>
      <c r="B150" s="2" t="s">
        <v>82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1.5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x14ac:dyDescent="0.35">
      <c r="A151" s="1">
        <v>92</v>
      </c>
      <c r="B151" s="2" t="s">
        <v>224</v>
      </c>
      <c r="C151" s="3" t="s">
        <v>260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1.5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93</v>
      </c>
      <c r="B152" s="2" t="s">
        <v>83</v>
      </c>
      <c r="C152" s="3" t="s">
        <v>260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</v>
      </c>
      <c r="J152" s="3">
        <f t="shared" si="14"/>
        <v>1</v>
      </c>
      <c r="K152" s="33">
        <f t="shared" si="15"/>
        <v>0</v>
      </c>
      <c r="L152" s="127"/>
      <c r="M152" s="128"/>
      <c r="N152" s="129"/>
    </row>
    <row r="153" spans="1:14" x14ac:dyDescent="0.35">
      <c r="I153" s="14" t="s">
        <v>309</v>
      </c>
      <c r="J153" s="34">
        <f>SUM(J142:J152)</f>
        <v>14</v>
      </c>
      <c r="K153" s="34">
        <f>SUM(K142:K152)</f>
        <v>0</v>
      </c>
    </row>
    <row r="155" spans="1:14" ht="15" x14ac:dyDescent="0.35">
      <c r="A155" s="139" t="s">
        <v>225</v>
      </c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1:14" ht="39" customHeight="1" x14ac:dyDescent="0.35">
      <c r="A156" s="8" t="s">
        <v>340</v>
      </c>
      <c r="B156" s="7" t="s">
        <v>342</v>
      </c>
      <c r="C156" s="8" t="s">
        <v>17</v>
      </c>
      <c r="D156" s="8" t="s">
        <v>316</v>
      </c>
      <c r="E156" s="8" t="s">
        <v>259</v>
      </c>
      <c r="F156" s="8" t="s">
        <v>235</v>
      </c>
      <c r="G156" s="8" t="s">
        <v>329</v>
      </c>
      <c r="H156" s="8" t="s">
        <v>330</v>
      </c>
      <c r="I156" s="8" t="s">
        <v>233</v>
      </c>
      <c r="J156" s="8" t="s">
        <v>234</v>
      </c>
      <c r="K156" s="8" t="s">
        <v>252</v>
      </c>
      <c r="L156" s="124" t="s">
        <v>255</v>
      </c>
      <c r="M156" s="125"/>
      <c r="N156" s="126"/>
    </row>
    <row r="157" spans="1:14" x14ac:dyDescent="0.35">
      <c r="A157" s="1">
        <v>94</v>
      </c>
      <c r="B157" s="2" t="s">
        <v>226</v>
      </c>
      <c r="C157" s="3" t="s">
        <v>260</v>
      </c>
      <c r="D157" s="3" t="s">
        <v>262</v>
      </c>
      <c r="E157" s="3">
        <v>1</v>
      </c>
      <c r="F157" s="38"/>
      <c r="G157" s="39"/>
      <c r="H157" s="48" t="str">
        <f>IFERROR(VLOOKUP(G157,params!$G$1:$H$6,2,FALSE),"")</f>
        <v/>
      </c>
      <c r="I157" s="3">
        <v>5</v>
      </c>
      <c r="J157" s="3">
        <f t="shared" ref="J157:J160" si="16">IF(C157="Activo",I157,0)</f>
        <v>5</v>
      </c>
      <c r="K157" s="33">
        <f t="shared" ref="K157:K160" si="17">IFERROR(IF(AND(C157="Desactivo",F157&gt;0),F157/E157*I157*H157,IF(F157&lt;=E157,F157/E157*J157*H157,IF(F157&gt;E157,"Excesso de Evidênicias",0))),0)</f>
        <v>0</v>
      </c>
      <c r="L157" s="127"/>
      <c r="M157" s="128"/>
      <c r="N157" s="129"/>
    </row>
    <row r="158" spans="1:14" x14ac:dyDescent="0.35">
      <c r="A158" s="1">
        <v>95</v>
      </c>
      <c r="B158" s="2" t="s">
        <v>227</v>
      </c>
      <c r="C158" s="3" t="s">
        <v>260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3</v>
      </c>
      <c r="J158" s="3">
        <f t="shared" si="16"/>
        <v>3</v>
      </c>
      <c r="K158" s="33">
        <f t="shared" si="17"/>
        <v>0</v>
      </c>
      <c r="L158" s="127"/>
      <c r="M158" s="128"/>
      <c r="N158" s="129"/>
    </row>
    <row r="159" spans="1:14" x14ac:dyDescent="0.35">
      <c r="A159" s="1">
        <v>96</v>
      </c>
      <c r="B159" s="2" t="s">
        <v>228</v>
      </c>
      <c r="C159" s="3" t="s">
        <v>260</v>
      </c>
      <c r="D159" s="3" t="s">
        <v>265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1.5</v>
      </c>
      <c r="J159" s="3">
        <f t="shared" si="16"/>
        <v>1.5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97</v>
      </c>
      <c r="B160" s="2" t="s">
        <v>229</v>
      </c>
      <c r="C160" s="3" t="s">
        <v>260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</v>
      </c>
      <c r="J160" s="3">
        <f t="shared" si="16"/>
        <v>1</v>
      </c>
      <c r="K160" s="33">
        <f t="shared" si="17"/>
        <v>0</v>
      </c>
      <c r="L160" s="127"/>
      <c r="M160" s="128"/>
      <c r="N160" s="129"/>
    </row>
    <row r="161" spans="1:14" x14ac:dyDescent="0.35">
      <c r="I161" s="14" t="s">
        <v>309</v>
      </c>
      <c r="J161" s="34">
        <f>SUM(J157:J160)</f>
        <v>10.5</v>
      </c>
      <c r="K161" s="34">
        <f>SUM(K157:K160)</f>
        <v>0</v>
      </c>
      <c r="L161" s="36"/>
      <c r="M161" s="35"/>
    </row>
    <row r="163" spans="1:14" ht="15" x14ac:dyDescent="0.35">
      <c r="A163" s="139" t="s">
        <v>230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1:14" ht="39" customHeight="1" x14ac:dyDescent="0.35">
      <c r="A164" s="8" t="s">
        <v>340</v>
      </c>
      <c r="B164" s="7" t="s">
        <v>342</v>
      </c>
      <c r="C164" s="8" t="s">
        <v>17</v>
      </c>
      <c r="D164" s="8" t="s">
        <v>316</v>
      </c>
      <c r="E164" s="8" t="s">
        <v>259</v>
      </c>
      <c r="F164" s="8" t="s">
        <v>235</v>
      </c>
      <c r="G164" s="8" t="s">
        <v>329</v>
      </c>
      <c r="H164" s="8" t="s">
        <v>330</v>
      </c>
      <c r="I164" s="8" t="s">
        <v>233</v>
      </c>
      <c r="J164" s="8" t="s">
        <v>234</v>
      </c>
      <c r="K164" s="8" t="s">
        <v>252</v>
      </c>
      <c r="L164" s="124" t="s">
        <v>255</v>
      </c>
      <c r="M164" s="125"/>
      <c r="N164" s="126"/>
    </row>
    <row r="165" spans="1:14" x14ac:dyDescent="0.35">
      <c r="A165" s="1">
        <v>98</v>
      </c>
      <c r="B165" s="4" t="s">
        <v>84</v>
      </c>
      <c r="C165" s="3" t="s">
        <v>261</v>
      </c>
      <c r="D165" s="3" t="s">
        <v>262</v>
      </c>
      <c r="E165" s="3">
        <v>1</v>
      </c>
      <c r="F165" s="38"/>
      <c r="G165" s="39"/>
      <c r="H165" s="48" t="str">
        <f>IFERROR(VLOOKUP(G165,params!$G$1:$H$6,2,FALSE),"")</f>
        <v/>
      </c>
      <c r="I165" s="3">
        <v>7</v>
      </c>
      <c r="J165" s="3">
        <f t="shared" ref="J165:J184" si="18">IF(C165="Activo",I165,0)</f>
        <v>0</v>
      </c>
      <c r="K165" s="33">
        <f t="shared" ref="K165:K184" si="19">IFERROR(IF(AND(C165="Desactivo",F165&gt;0),F165/E165*I165*H165,IF(F165&lt;=E165,F165/E165*J165*H165,IF(F165&gt;E165,"Excesso de Evidênicias",0))),0)</f>
        <v>0</v>
      </c>
      <c r="L165" s="127"/>
      <c r="M165" s="128"/>
      <c r="N165" s="129"/>
    </row>
    <row r="166" spans="1:14" ht="28" x14ac:dyDescent="0.35">
      <c r="A166" s="1">
        <v>99</v>
      </c>
      <c r="B166" s="4" t="s">
        <v>85</v>
      </c>
      <c r="C166" s="3" t="s">
        <v>260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5</v>
      </c>
      <c r="J166" s="3">
        <f t="shared" si="18"/>
        <v>5</v>
      </c>
      <c r="K166" s="33">
        <f t="shared" si="19"/>
        <v>0</v>
      </c>
      <c r="L166" s="127"/>
      <c r="M166" s="128"/>
      <c r="N166" s="129"/>
    </row>
    <row r="167" spans="1:14" ht="28" x14ac:dyDescent="0.35">
      <c r="A167" s="1">
        <v>100</v>
      </c>
      <c r="B167" s="4" t="s">
        <v>86</v>
      </c>
      <c r="C167" s="3" t="s">
        <v>260</v>
      </c>
      <c r="D167" s="3" t="s">
        <v>263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4</v>
      </c>
      <c r="J167" s="3">
        <f t="shared" si="18"/>
        <v>4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101</v>
      </c>
      <c r="B168" s="4" t="s">
        <v>87</v>
      </c>
      <c r="C168" s="3" t="s">
        <v>260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4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102</v>
      </c>
      <c r="B169" s="4" t="s">
        <v>88</v>
      </c>
      <c r="C169" s="3" t="s">
        <v>260</v>
      </c>
      <c r="D169" s="3" t="s">
        <v>262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3.5</v>
      </c>
      <c r="J169" s="3">
        <f t="shared" si="18"/>
        <v>3.5</v>
      </c>
      <c r="K169" s="33">
        <f t="shared" si="19"/>
        <v>0</v>
      </c>
      <c r="L169" s="127"/>
      <c r="M169" s="128"/>
      <c r="N169" s="129"/>
    </row>
    <row r="170" spans="1:14" x14ac:dyDescent="0.35">
      <c r="A170" s="1">
        <v>103</v>
      </c>
      <c r="B170" s="4" t="s">
        <v>89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104</v>
      </c>
      <c r="B171" s="4" t="s">
        <v>90</v>
      </c>
      <c r="C171" s="3" t="s">
        <v>260</v>
      </c>
      <c r="D171" s="3" t="s">
        <v>265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2.5</v>
      </c>
      <c r="J171" s="3">
        <f t="shared" si="18"/>
        <v>2.5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105</v>
      </c>
      <c r="B172" s="4" t="s">
        <v>91</v>
      </c>
      <c r="C172" s="3" t="s">
        <v>261</v>
      </c>
      <c r="D172" s="3" t="s">
        <v>262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ht="28" x14ac:dyDescent="0.35">
      <c r="A173" s="1">
        <v>106</v>
      </c>
      <c r="B173" s="4" t="s">
        <v>92</v>
      </c>
      <c r="C173" s="3" t="s">
        <v>260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2.5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107</v>
      </c>
      <c r="B174" s="4" t="s">
        <v>93</v>
      </c>
      <c r="C174" s="3" t="s">
        <v>260</v>
      </c>
      <c r="D174" s="3" t="s">
        <v>265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</v>
      </c>
      <c r="J174" s="3">
        <f t="shared" si="18"/>
        <v>2</v>
      </c>
      <c r="K174" s="33">
        <f t="shared" si="19"/>
        <v>0</v>
      </c>
      <c r="L174" s="127"/>
      <c r="M174" s="128"/>
      <c r="N174" s="129"/>
    </row>
    <row r="175" spans="1:14" x14ac:dyDescent="0.35">
      <c r="A175" s="1">
        <v>108</v>
      </c>
      <c r="B175" s="4" t="s">
        <v>94</v>
      </c>
      <c r="C175" s="3" t="s">
        <v>260</v>
      </c>
      <c r="D175" s="3" t="s">
        <v>263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2</v>
      </c>
      <c r="K175" s="33">
        <f t="shared" si="19"/>
        <v>0</v>
      </c>
      <c r="L175" s="127"/>
      <c r="M175" s="128"/>
      <c r="N175" s="129"/>
    </row>
    <row r="176" spans="1:14" ht="28" x14ac:dyDescent="0.35">
      <c r="A176" s="1">
        <v>109</v>
      </c>
      <c r="B176" s="4" t="s">
        <v>95</v>
      </c>
      <c r="C176" s="3" t="s">
        <v>261</v>
      </c>
      <c r="D176" s="3" t="s">
        <v>262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1.5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x14ac:dyDescent="0.35">
      <c r="A177" s="1">
        <v>110</v>
      </c>
      <c r="B177" s="4" t="s">
        <v>96</v>
      </c>
      <c r="C177" s="3" t="s">
        <v>260</v>
      </c>
      <c r="D177" s="3" t="s">
        <v>264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1.5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111</v>
      </c>
      <c r="B178" s="4" t="s">
        <v>97</v>
      </c>
      <c r="C178" s="3" t="s">
        <v>260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1.5</v>
      </c>
      <c r="K178" s="33">
        <f t="shared" si="19"/>
        <v>0</v>
      </c>
      <c r="L178" s="127"/>
      <c r="M178" s="128"/>
      <c r="N178" s="129"/>
    </row>
    <row r="179" spans="1:14" ht="28" x14ac:dyDescent="0.35">
      <c r="A179" s="1">
        <v>112</v>
      </c>
      <c r="B179" s="4" t="s">
        <v>98</v>
      </c>
      <c r="C179" s="3" t="s">
        <v>260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1.5</v>
      </c>
      <c r="K179" s="33">
        <f t="shared" si="19"/>
        <v>0</v>
      </c>
      <c r="L179" s="127"/>
      <c r="M179" s="128"/>
      <c r="N179" s="129"/>
    </row>
    <row r="180" spans="1:14" x14ac:dyDescent="0.35">
      <c r="A180" s="1">
        <v>113</v>
      </c>
      <c r="B180" s="4" t="s">
        <v>99</v>
      </c>
      <c r="C180" s="3" t="s">
        <v>260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1.5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114</v>
      </c>
      <c r="B181" s="4" t="s">
        <v>100</v>
      </c>
      <c r="C181" s="3" t="s">
        <v>260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</v>
      </c>
      <c r="J181" s="3">
        <f t="shared" si="18"/>
        <v>1</v>
      </c>
      <c r="K181" s="33">
        <f t="shared" si="19"/>
        <v>0</v>
      </c>
      <c r="L181" s="127"/>
      <c r="M181" s="128"/>
      <c r="N181" s="129"/>
    </row>
    <row r="182" spans="1:14" ht="28" x14ac:dyDescent="0.35">
      <c r="A182" s="1">
        <v>115</v>
      </c>
      <c r="B182" s="4" t="s">
        <v>101</v>
      </c>
      <c r="C182" s="3" t="s">
        <v>260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1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116</v>
      </c>
      <c r="B183" s="4" t="s">
        <v>102</v>
      </c>
      <c r="C183" s="3" t="s">
        <v>260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1</v>
      </c>
      <c r="K183" s="33">
        <f t="shared" si="19"/>
        <v>0</v>
      </c>
      <c r="L183" s="127"/>
      <c r="M183" s="128"/>
      <c r="N183" s="129"/>
    </row>
    <row r="184" spans="1:14" x14ac:dyDescent="0.35">
      <c r="A184" s="1">
        <v>117</v>
      </c>
      <c r="B184" s="4" t="s">
        <v>103</v>
      </c>
      <c r="C184" s="3" t="s">
        <v>260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0.5</v>
      </c>
      <c r="J184" s="3">
        <f t="shared" si="18"/>
        <v>0.5</v>
      </c>
      <c r="K184" s="33">
        <f t="shared" si="19"/>
        <v>0</v>
      </c>
      <c r="L184" s="127"/>
      <c r="M184" s="128"/>
      <c r="N184" s="129"/>
    </row>
    <row r="185" spans="1:14" x14ac:dyDescent="0.35">
      <c r="I185" s="14" t="s">
        <v>309</v>
      </c>
      <c r="J185" s="34">
        <f>SUM(J165:J184)</f>
        <v>35</v>
      </c>
      <c r="K185" s="34">
        <f>SUM(K165:K184)</f>
        <v>0</v>
      </c>
    </row>
    <row r="187" spans="1:14" ht="15" x14ac:dyDescent="0.35">
      <c r="A187" s="139" t="s">
        <v>104</v>
      </c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</row>
    <row r="188" spans="1:14" ht="39" customHeight="1" x14ac:dyDescent="0.35">
      <c r="A188" s="8" t="s">
        <v>340</v>
      </c>
      <c r="B188" s="7" t="s">
        <v>342</v>
      </c>
      <c r="C188" s="8" t="s">
        <v>17</v>
      </c>
      <c r="D188" s="8" t="s">
        <v>316</v>
      </c>
      <c r="E188" s="8" t="s">
        <v>259</v>
      </c>
      <c r="F188" s="8" t="s">
        <v>235</v>
      </c>
      <c r="G188" s="8" t="s">
        <v>329</v>
      </c>
      <c r="H188" s="8" t="s">
        <v>330</v>
      </c>
      <c r="I188" s="8" t="s">
        <v>233</v>
      </c>
      <c r="J188" s="8" t="s">
        <v>234</v>
      </c>
      <c r="K188" s="8" t="s">
        <v>252</v>
      </c>
      <c r="L188" s="124" t="s">
        <v>255</v>
      </c>
      <c r="M188" s="125"/>
      <c r="N188" s="126"/>
    </row>
    <row r="189" spans="1:14" x14ac:dyDescent="0.35">
      <c r="A189" s="1">
        <v>118</v>
      </c>
      <c r="B189" s="4" t="s">
        <v>105</v>
      </c>
      <c r="C189" s="3" t="s">
        <v>261</v>
      </c>
      <c r="D189" s="3" t="s">
        <v>263</v>
      </c>
      <c r="E189" s="3">
        <v>1</v>
      </c>
      <c r="F189" s="38"/>
      <c r="G189" s="39"/>
      <c r="H189" s="48" t="str">
        <f>IFERROR(VLOOKUP(G189,params!$G$1:$H$6,2,FALSE),"")</f>
        <v/>
      </c>
      <c r="I189" s="3">
        <v>7</v>
      </c>
      <c r="J189" s="3">
        <f t="shared" ref="J189:J198" si="20">IF(C189="Activo",I189,0)</f>
        <v>0</v>
      </c>
      <c r="K189" s="33">
        <f t="shared" ref="K189:K198" si="21">IFERROR(IF(AND(C189="Desactivo",F189&gt;0),F189/E189*I189*H189,IF(F189&lt;=E189,F189/E189*J189*H189,IF(F189&gt;E189,"Excesso de Evidênicias",0))),0)</f>
        <v>0</v>
      </c>
      <c r="L189" s="127"/>
      <c r="M189" s="128"/>
      <c r="N189" s="129"/>
    </row>
    <row r="190" spans="1:14" x14ac:dyDescent="0.35">
      <c r="A190" s="1">
        <v>119</v>
      </c>
      <c r="B190" s="4" t="s">
        <v>106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6</v>
      </c>
      <c r="J190" s="3">
        <f t="shared" si="20"/>
        <v>0</v>
      </c>
      <c r="K190" s="33">
        <f t="shared" si="21"/>
        <v>0</v>
      </c>
      <c r="L190" s="127"/>
      <c r="M190" s="128"/>
      <c r="N190" s="129"/>
    </row>
    <row r="191" spans="1:14" x14ac:dyDescent="0.35">
      <c r="A191" s="1">
        <v>120</v>
      </c>
      <c r="B191" s="4" t="s">
        <v>107</v>
      </c>
      <c r="C191" s="3" t="s">
        <v>260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5</v>
      </c>
      <c r="J191" s="3">
        <f t="shared" si="20"/>
        <v>5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121</v>
      </c>
      <c r="B192" s="4" t="s">
        <v>108</v>
      </c>
      <c r="C192" s="3" t="s">
        <v>260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4</v>
      </c>
      <c r="J192" s="3">
        <f t="shared" si="20"/>
        <v>4</v>
      </c>
      <c r="K192" s="33">
        <f t="shared" si="21"/>
        <v>0</v>
      </c>
      <c r="L192" s="127"/>
      <c r="M192" s="128"/>
      <c r="N192" s="129"/>
    </row>
    <row r="193" spans="1:14" ht="28" x14ac:dyDescent="0.35">
      <c r="A193" s="1">
        <v>122</v>
      </c>
      <c r="B193" s="4" t="s">
        <v>109</v>
      </c>
      <c r="C193" s="3" t="s">
        <v>260</v>
      </c>
      <c r="D193" s="3" t="s">
        <v>265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3</v>
      </c>
      <c r="J193" s="3">
        <f t="shared" si="20"/>
        <v>3</v>
      </c>
      <c r="K193" s="33">
        <f t="shared" si="21"/>
        <v>0</v>
      </c>
      <c r="L193" s="127"/>
      <c r="M193" s="128"/>
      <c r="N193" s="129"/>
    </row>
    <row r="194" spans="1:14" x14ac:dyDescent="0.35">
      <c r="A194" s="1">
        <v>123</v>
      </c>
      <c r="B194" s="4" t="s">
        <v>202</v>
      </c>
      <c r="C194" s="3" t="s">
        <v>260</v>
      </c>
      <c r="D194" s="3" t="s">
        <v>264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2</v>
      </c>
      <c r="J194" s="3">
        <f t="shared" si="20"/>
        <v>2</v>
      </c>
      <c r="K194" s="33">
        <f t="shared" si="21"/>
        <v>0</v>
      </c>
      <c r="L194" s="127"/>
      <c r="M194" s="128"/>
      <c r="N194" s="129"/>
    </row>
    <row r="195" spans="1:14" ht="28" x14ac:dyDescent="0.35">
      <c r="A195" s="1">
        <v>124</v>
      </c>
      <c r="B195" s="4" t="s">
        <v>110</v>
      </c>
      <c r="C195" s="3" t="s">
        <v>260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2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125</v>
      </c>
      <c r="B196" s="4" t="s">
        <v>111</v>
      </c>
      <c r="C196" s="3" t="s">
        <v>260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2</v>
      </c>
      <c r="K196" s="33">
        <f t="shared" si="21"/>
        <v>0</v>
      </c>
      <c r="L196" s="127"/>
      <c r="M196" s="128"/>
      <c r="N196" s="129"/>
    </row>
    <row r="197" spans="1:14" ht="42" x14ac:dyDescent="0.35">
      <c r="A197" s="1">
        <v>126</v>
      </c>
      <c r="B197" s="4" t="s">
        <v>112</v>
      </c>
      <c r="C197" s="3" t="s">
        <v>260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1</v>
      </c>
      <c r="J197" s="3">
        <f t="shared" si="20"/>
        <v>1</v>
      </c>
      <c r="K197" s="33">
        <f t="shared" si="21"/>
        <v>0</v>
      </c>
      <c r="L197" s="127"/>
      <c r="M197" s="128"/>
      <c r="N197" s="129"/>
    </row>
    <row r="198" spans="1:14" ht="28" x14ac:dyDescent="0.35">
      <c r="A198" s="1">
        <v>127</v>
      </c>
      <c r="B198" s="4" t="s">
        <v>113</v>
      </c>
      <c r="C198" s="3" t="s">
        <v>260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1</v>
      </c>
      <c r="K198" s="33">
        <f t="shared" si="21"/>
        <v>0</v>
      </c>
      <c r="L198" s="127"/>
      <c r="M198" s="128"/>
      <c r="N198" s="129"/>
    </row>
    <row r="199" spans="1:14" x14ac:dyDescent="0.35">
      <c r="I199" s="14" t="s">
        <v>309</v>
      </c>
      <c r="J199" s="34">
        <f>SUM(J189:J198)</f>
        <v>20</v>
      </c>
      <c r="K199" s="34">
        <f>SUM(K189:K198)</f>
        <v>0</v>
      </c>
    </row>
    <row r="202" spans="1:14" ht="15" x14ac:dyDescent="0.35">
      <c r="A202" s="139" t="s">
        <v>114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</row>
    <row r="203" spans="1:14" ht="39" customHeight="1" x14ac:dyDescent="0.35">
      <c r="A203" s="8" t="s">
        <v>340</v>
      </c>
      <c r="B203" s="7" t="s">
        <v>342</v>
      </c>
      <c r="C203" s="8" t="s">
        <v>17</v>
      </c>
      <c r="D203" s="8" t="s">
        <v>316</v>
      </c>
      <c r="E203" s="8" t="s">
        <v>259</v>
      </c>
      <c r="F203" s="8" t="s">
        <v>235</v>
      </c>
      <c r="G203" s="8" t="s">
        <v>329</v>
      </c>
      <c r="H203" s="8" t="s">
        <v>330</v>
      </c>
      <c r="I203" s="8" t="s">
        <v>233</v>
      </c>
      <c r="J203" s="8" t="s">
        <v>234</v>
      </c>
      <c r="K203" s="8" t="s">
        <v>252</v>
      </c>
      <c r="L203" s="124" t="s">
        <v>255</v>
      </c>
      <c r="M203" s="125"/>
      <c r="N203" s="126"/>
    </row>
    <row r="204" spans="1:14" x14ac:dyDescent="0.35">
      <c r="A204" s="1">
        <v>128</v>
      </c>
      <c r="B204" s="4" t="s">
        <v>115</v>
      </c>
      <c r="C204" s="3" t="s">
        <v>261</v>
      </c>
      <c r="D204" s="3" t="s">
        <v>262</v>
      </c>
      <c r="E204" s="3">
        <v>1</v>
      </c>
      <c r="F204" s="38"/>
      <c r="G204" s="39"/>
      <c r="H204" s="48" t="str">
        <f>IFERROR(VLOOKUP(G204,params!$G$1:$H$6,2,FALSE),"")</f>
        <v/>
      </c>
      <c r="I204" s="3">
        <v>6</v>
      </c>
      <c r="J204" s="3">
        <f t="shared" ref="J204:J219" si="22">IF(C204="Activo",I204,0)</f>
        <v>0</v>
      </c>
      <c r="K204" s="33">
        <f t="shared" ref="K204:K219" si="23">IFERROR(IF(AND(C204="Desactivo",F204&gt;0),F204/E204*I204*H204,IF(F204&lt;=E204,F204/E204*J204*H204,IF(F204&gt;E204,"Excesso de Evidênicias",0))),0)</f>
        <v>0</v>
      </c>
      <c r="L204" s="127"/>
      <c r="M204" s="128"/>
      <c r="N204" s="129"/>
    </row>
    <row r="205" spans="1:14" ht="28" x14ac:dyDescent="0.35">
      <c r="A205" s="1">
        <v>129</v>
      </c>
      <c r="B205" s="4" t="s">
        <v>116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5</v>
      </c>
      <c r="J205" s="3">
        <f t="shared" si="22"/>
        <v>0</v>
      </c>
      <c r="K205" s="33">
        <f t="shared" si="23"/>
        <v>0</v>
      </c>
      <c r="L205" s="127"/>
      <c r="M205" s="128"/>
      <c r="N205" s="129"/>
    </row>
    <row r="206" spans="1:14" x14ac:dyDescent="0.35">
      <c r="A206" s="1">
        <v>130</v>
      </c>
      <c r="B206" s="4" t="s">
        <v>117</v>
      </c>
      <c r="C206" s="3" t="s">
        <v>260</v>
      </c>
      <c r="D206" s="3" t="s">
        <v>263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4</v>
      </c>
      <c r="J206" s="3">
        <f t="shared" si="22"/>
        <v>4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131</v>
      </c>
      <c r="B207" s="4" t="s">
        <v>118</v>
      </c>
      <c r="C207" s="3" t="s">
        <v>261</v>
      </c>
      <c r="D207" s="3" t="s">
        <v>262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3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132</v>
      </c>
      <c r="B208" s="4" t="s">
        <v>119</v>
      </c>
      <c r="C208" s="3" t="s">
        <v>260</v>
      </c>
      <c r="D208" s="3" t="s">
        <v>263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3</v>
      </c>
      <c r="K208" s="33">
        <f t="shared" si="23"/>
        <v>0</v>
      </c>
      <c r="L208" s="127"/>
      <c r="M208" s="128"/>
      <c r="N208" s="129"/>
    </row>
    <row r="209" spans="1:14" ht="42" x14ac:dyDescent="0.35">
      <c r="A209" s="1">
        <v>133</v>
      </c>
      <c r="B209" s="4" t="s">
        <v>120</v>
      </c>
      <c r="C209" s="3" t="s">
        <v>260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2.5</v>
      </c>
      <c r="J209" s="3">
        <f t="shared" si="22"/>
        <v>2.5</v>
      </c>
      <c r="K209" s="33">
        <f t="shared" si="23"/>
        <v>0</v>
      </c>
      <c r="L209" s="127"/>
      <c r="M209" s="128"/>
      <c r="N209" s="129"/>
    </row>
    <row r="210" spans="1:14" ht="28" x14ac:dyDescent="0.35">
      <c r="A210" s="1">
        <v>134</v>
      </c>
      <c r="B210" s="4" t="s">
        <v>121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</v>
      </c>
      <c r="J210" s="3">
        <f t="shared" si="22"/>
        <v>2</v>
      </c>
      <c r="K210" s="33">
        <f t="shared" si="23"/>
        <v>0</v>
      </c>
      <c r="L210" s="127"/>
      <c r="M210" s="128"/>
      <c r="N210" s="129"/>
    </row>
    <row r="211" spans="1:14" x14ac:dyDescent="0.35">
      <c r="A211" s="1">
        <v>135</v>
      </c>
      <c r="B211" s="4" t="s">
        <v>122</v>
      </c>
      <c r="C211" s="3" t="s">
        <v>261</v>
      </c>
      <c r="D211" s="3" t="s">
        <v>262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1.5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ht="28" x14ac:dyDescent="0.35">
      <c r="A212" s="1">
        <v>136</v>
      </c>
      <c r="B212" s="4" t="s">
        <v>123</v>
      </c>
      <c r="C212" s="3" t="s">
        <v>260</v>
      </c>
      <c r="D212" s="3" t="s">
        <v>265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1.5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137</v>
      </c>
      <c r="B213" s="4" t="s">
        <v>124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</v>
      </c>
      <c r="J213" s="3">
        <f t="shared" si="22"/>
        <v>1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138</v>
      </c>
      <c r="B214" s="4" t="s">
        <v>125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139</v>
      </c>
      <c r="B215" s="4" t="s">
        <v>126</v>
      </c>
      <c r="C215" s="3" t="s">
        <v>260</v>
      </c>
      <c r="D215" s="3" t="s">
        <v>262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1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140</v>
      </c>
      <c r="B216" s="4" t="s">
        <v>127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141</v>
      </c>
      <c r="B217" s="4" t="s">
        <v>128</v>
      </c>
      <c r="C217" s="3" t="s">
        <v>260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1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142</v>
      </c>
      <c r="B218" s="4" t="s">
        <v>129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0.5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143</v>
      </c>
      <c r="B219" s="4" t="s">
        <v>130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x14ac:dyDescent="0.35">
      <c r="I220" s="14" t="s">
        <v>309</v>
      </c>
      <c r="J220" s="34">
        <f>SUM(J204:J219)</f>
        <v>18</v>
      </c>
      <c r="K220" s="34">
        <f>SUM(K204:K219)</f>
        <v>0</v>
      </c>
    </row>
    <row r="223" spans="1:14" ht="15" x14ac:dyDescent="0.35">
      <c r="A223" s="139" t="s">
        <v>131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</row>
    <row r="224" spans="1:14" ht="39" customHeight="1" x14ac:dyDescent="0.35">
      <c r="A224" s="8" t="s">
        <v>340</v>
      </c>
      <c r="B224" s="7" t="s">
        <v>342</v>
      </c>
      <c r="C224" s="8" t="s">
        <v>17</v>
      </c>
      <c r="D224" s="8" t="s">
        <v>316</v>
      </c>
      <c r="E224" s="8" t="s">
        <v>259</v>
      </c>
      <c r="F224" s="8" t="s">
        <v>235</v>
      </c>
      <c r="G224" s="8" t="s">
        <v>329</v>
      </c>
      <c r="H224" s="8" t="s">
        <v>330</v>
      </c>
      <c r="I224" s="8" t="s">
        <v>233</v>
      </c>
      <c r="J224" s="8" t="s">
        <v>234</v>
      </c>
      <c r="K224" s="8" t="s">
        <v>252</v>
      </c>
      <c r="L224" s="124" t="s">
        <v>255</v>
      </c>
      <c r="M224" s="125"/>
      <c r="N224" s="126"/>
    </row>
    <row r="225" spans="1:14" ht="28" x14ac:dyDescent="0.35">
      <c r="A225" s="1">
        <v>144</v>
      </c>
      <c r="B225" s="4" t="s">
        <v>132</v>
      </c>
      <c r="C225" s="3" t="s">
        <v>260</v>
      </c>
      <c r="D225" s="3" t="s">
        <v>263</v>
      </c>
      <c r="E225" s="3">
        <v>1</v>
      </c>
      <c r="F225" s="38"/>
      <c r="G225" s="39"/>
      <c r="H225" s="48" t="str">
        <f>IFERROR(VLOOKUP(G225,params!$G$1:$H$6,2,FALSE),"")</f>
        <v/>
      </c>
      <c r="I225" s="3">
        <v>5</v>
      </c>
      <c r="J225" s="3">
        <f t="shared" ref="J225:J236" si="24">IF(C225="Activo",I225,0)</f>
        <v>5</v>
      </c>
      <c r="K225" s="33">
        <f t="shared" ref="K225:K236" si="25">IFERROR(IF(AND(C225="Desactivo",F225&gt;0),F225/E225*I225*H225,IF(F225&lt;=E225,F225/E225*J225*H225,IF(F225&gt;E225,"Excesso de Evidênicias",0))),0)</f>
        <v>0</v>
      </c>
      <c r="L225" s="127"/>
      <c r="M225" s="128"/>
      <c r="N225" s="129"/>
    </row>
    <row r="226" spans="1:14" ht="28" x14ac:dyDescent="0.35">
      <c r="A226" s="1">
        <v>145</v>
      </c>
      <c r="B226" s="4" t="s">
        <v>133</v>
      </c>
      <c r="C226" s="3" t="s">
        <v>260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4</v>
      </c>
      <c r="J226" s="3">
        <f t="shared" si="24"/>
        <v>4</v>
      </c>
      <c r="K226" s="33">
        <f t="shared" si="25"/>
        <v>0</v>
      </c>
      <c r="L226" s="127"/>
      <c r="M226" s="128"/>
      <c r="N226" s="129"/>
    </row>
    <row r="227" spans="1:14" ht="28" x14ac:dyDescent="0.35">
      <c r="A227" s="1">
        <v>146</v>
      </c>
      <c r="B227" s="4" t="s">
        <v>203</v>
      </c>
      <c r="C227" s="3" t="s">
        <v>260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3</v>
      </c>
      <c r="J227" s="3">
        <f t="shared" si="24"/>
        <v>3</v>
      </c>
      <c r="K227" s="33">
        <f t="shared" si="25"/>
        <v>0</v>
      </c>
      <c r="L227" s="127"/>
      <c r="M227" s="128"/>
      <c r="N227" s="129"/>
    </row>
    <row r="228" spans="1:14" ht="42" x14ac:dyDescent="0.35">
      <c r="A228" s="1">
        <v>147</v>
      </c>
      <c r="B228" s="4" t="s">
        <v>134</v>
      </c>
      <c r="C228" s="3" t="s">
        <v>260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3</v>
      </c>
      <c r="K228" s="33">
        <f t="shared" si="25"/>
        <v>0</v>
      </c>
      <c r="L228" s="127"/>
      <c r="M228" s="128"/>
      <c r="N228" s="129"/>
    </row>
    <row r="229" spans="1:14" ht="28" x14ac:dyDescent="0.35">
      <c r="A229" s="1">
        <v>148</v>
      </c>
      <c r="B229" s="4" t="s">
        <v>135</v>
      </c>
      <c r="C229" s="3" t="s">
        <v>260</v>
      </c>
      <c r="D229" s="3" t="s">
        <v>265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2</v>
      </c>
      <c r="J229" s="3">
        <f t="shared" si="24"/>
        <v>2</v>
      </c>
      <c r="K229" s="33">
        <f t="shared" si="25"/>
        <v>0</v>
      </c>
      <c r="L229" s="127"/>
      <c r="M229" s="128"/>
      <c r="N229" s="129"/>
    </row>
    <row r="230" spans="1:14" x14ac:dyDescent="0.35">
      <c r="A230" s="1">
        <v>149</v>
      </c>
      <c r="B230" s="4" t="s">
        <v>136</v>
      </c>
      <c r="C230" s="3" t="s">
        <v>260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2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150</v>
      </c>
      <c r="B231" s="4" t="s">
        <v>137</v>
      </c>
      <c r="C231" s="3" t="s">
        <v>260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2</v>
      </c>
      <c r="K231" s="33">
        <f t="shared" si="25"/>
        <v>0</v>
      </c>
      <c r="L231" s="127"/>
      <c r="M231" s="128"/>
      <c r="N231" s="129"/>
    </row>
    <row r="232" spans="1:14" ht="28" x14ac:dyDescent="0.35">
      <c r="A232" s="1">
        <v>151</v>
      </c>
      <c r="B232" s="4" t="s">
        <v>332</v>
      </c>
      <c r="C232" s="3" t="s">
        <v>260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2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152</v>
      </c>
      <c r="B233" s="4" t="s">
        <v>138</v>
      </c>
      <c r="C233" s="3" t="s">
        <v>260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1.5</v>
      </c>
      <c r="J233" s="3">
        <f t="shared" si="24"/>
        <v>1.5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153</v>
      </c>
      <c r="B234" s="4" t="s">
        <v>139</v>
      </c>
      <c r="C234" s="3" t="s">
        <v>260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1.5</v>
      </c>
      <c r="K234" s="33">
        <f t="shared" si="25"/>
        <v>0</v>
      </c>
      <c r="L234" s="127"/>
      <c r="M234" s="128"/>
      <c r="N234" s="129"/>
    </row>
    <row r="235" spans="1:14" ht="42" x14ac:dyDescent="0.35">
      <c r="A235" s="1">
        <v>154</v>
      </c>
      <c r="B235" s="4" t="s">
        <v>140</v>
      </c>
      <c r="C235" s="3" t="s">
        <v>260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</v>
      </c>
      <c r="J235" s="3">
        <f t="shared" si="24"/>
        <v>1</v>
      </c>
      <c r="K235" s="33">
        <f t="shared" si="25"/>
        <v>0</v>
      </c>
      <c r="L235" s="127"/>
      <c r="M235" s="128"/>
      <c r="N235" s="129"/>
    </row>
    <row r="236" spans="1:14" ht="28" x14ac:dyDescent="0.35">
      <c r="A236" s="1">
        <v>155</v>
      </c>
      <c r="B236" s="4" t="s">
        <v>204</v>
      </c>
      <c r="C236" s="3" t="s">
        <v>260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0.5</v>
      </c>
      <c r="J236" s="3">
        <f t="shared" si="24"/>
        <v>0.5</v>
      </c>
      <c r="K236" s="33">
        <f t="shared" si="25"/>
        <v>0</v>
      </c>
      <c r="L236" s="127"/>
      <c r="M236" s="128"/>
      <c r="N236" s="129"/>
    </row>
    <row r="237" spans="1:14" x14ac:dyDescent="0.35">
      <c r="I237" s="14" t="s">
        <v>309</v>
      </c>
      <c r="J237" s="34">
        <f>SUM(J225:J236)</f>
        <v>27.5</v>
      </c>
      <c r="K237" s="34">
        <f>SUM(K225:K236)</f>
        <v>0</v>
      </c>
    </row>
    <row r="239" spans="1:14" ht="15" x14ac:dyDescent="0.35">
      <c r="A239" s="139" t="s">
        <v>141</v>
      </c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</row>
    <row r="240" spans="1:14" ht="39" customHeight="1" x14ac:dyDescent="0.35">
      <c r="A240" s="8" t="s">
        <v>340</v>
      </c>
      <c r="B240" s="7" t="s">
        <v>342</v>
      </c>
      <c r="C240" s="8" t="s">
        <v>17</v>
      </c>
      <c r="D240" s="8" t="s">
        <v>316</v>
      </c>
      <c r="E240" s="8" t="s">
        <v>259</v>
      </c>
      <c r="F240" s="8" t="s">
        <v>235</v>
      </c>
      <c r="G240" s="8" t="s">
        <v>329</v>
      </c>
      <c r="H240" s="8" t="s">
        <v>330</v>
      </c>
      <c r="I240" s="8" t="s">
        <v>233</v>
      </c>
      <c r="J240" s="8" t="s">
        <v>234</v>
      </c>
      <c r="K240" s="8" t="s">
        <v>252</v>
      </c>
      <c r="L240" s="124" t="s">
        <v>255</v>
      </c>
      <c r="M240" s="125"/>
      <c r="N240" s="126"/>
    </row>
    <row r="241" spans="1:14" ht="28" x14ac:dyDescent="0.35">
      <c r="A241" s="1">
        <v>156</v>
      </c>
      <c r="B241" s="4" t="s">
        <v>142</v>
      </c>
      <c r="C241" s="3" t="s">
        <v>260</v>
      </c>
      <c r="D241" s="3" t="s">
        <v>262</v>
      </c>
      <c r="E241" s="3">
        <v>1</v>
      </c>
      <c r="F241" s="38"/>
      <c r="G241" s="39"/>
      <c r="H241" s="48" t="str">
        <f>IFERROR(VLOOKUP(G241,params!$G$1:$H$6,2,FALSE),"")</f>
        <v/>
      </c>
      <c r="I241" s="3">
        <v>4</v>
      </c>
      <c r="J241" s="3">
        <f t="shared" ref="J241:J248" si="26">IF(C241="Activo",I241,0)</f>
        <v>4</v>
      </c>
      <c r="K241" s="33">
        <f t="shared" ref="K241:K248" si="27">IFERROR(IF(AND(C241="Desactivo",F241&gt;0),F241/E241*I241*H241,IF(F241&lt;=E241,F241/E241*J241*H241,IF(F241&gt;E241,"Excesso de Evidênicias",0))),0)</f>
        <v>0</v>
      </c>
      <c r="L241" s="127"/>
      <c r="M241" s="128"/>
      <c r="N241" s="129"/>
    </row>
    <row r="242" spans="1:14" ht="28" x14ac:dyDescent="0.35">
      <c r="A242" s="1">
        <v>157</v>
      </c>
      <c r="B242" s="4" t="s">
        <v>143</v>
      </c>
      <c r="C242" s="3" t="s">
        <v>260</v>
      </c>
      <c r="D242" s="3" t="s">
        <v>263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3.5</v>
      </c>
      <c r="J242" s="3">
        <f t="shared" si="26"/>
        <v>3.5</v>
      </c>
      <c r="K242" s="33">
        <f t="shared" si="27"/>
        <v>0</v>
      </c>
      <c r="L242" s="127"/>
      <c r="M242" s="128"/>
      <c r="N242" s="129"/>
    </row>
    <row r="243" spans="1:14" ht="28" x14ac:dyDescent="0.35">
      <c r="A243" s="1">
        <v>158</v>
      </c>
      <c r="B243" s="4" t="s">
        <v>144</v>
      </c>
      <c r="C243" s="3" t="s">
        <v>260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2.5</v>
      </c>
      <c r="J243" s="3">
        <f t="shared" si="26"/>
        <v>2.5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159</v>
      </c>
      <c r="B244" s="4" t="s">
        <v>145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</v>
      </c>
      <c r="J244" s="3">
        <f t="shared" si="26"/>
        <v>2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160</v>
      </c>
      <c r="B245" s="4" t="s">
        <v>146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1.5</v>
      </c>
      <c r="J245" s="3">
        <f t="shared" si="26"/>
        <v>1.5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161</v>
      </c>
      <c r="B246" s="4" t="s">
        <v>147</v>
      </c>
      <c r="C246" s="3" t="s">
        <v>260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1.5</v>
      </c>
      <c r="K246" s="33">
        <f t="shared" si="27"/>
        <v>0</v>
      </c>
      <c r="L246" s="127"/>
      <c r="M246" s="128"/>
      <c r="N246" s="129"/>
    </row>
    <row r="247" spans="1:14" ht="42" x14ac:dyDescent="0.35">
      <c r="A247" s="1">
        <v>162</v>
      </c>
      <c r="B247" s="4" t="s">
        <v>148</v>
      </c>
      <c r="C247" s="3" t="s">
        <v>260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</v>
      </c>
      <c r="J247" s="3">
        <f t="shared" si="26"/>
        <v>1</v>
      </c>
      <c r="K247" s="33">
        <f t="shared" si="27"/>
        <v>0</v>
      </c>
      <c r="L247" s="127"/>
      <c r="M247" s="128"/>
      <c r="N247" s="129"/>
    </row>
    <row r="248" spans="1:14" ht="28" x14ac:dyDescent="0.35">
      <c r="A248" s="1">
        <v>163</v>
      </c>
      <c r="B248" s="4" t="s">
        <v>149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0.5</v>
      </c>
      <c r="J248" s="3">
        <f t="shared" si="26"/>
        <v>0.5</v>
      </c>
      <c r="K248" s="33">
        <f t="shared" si="27"/>
        <v>0</v>
      </c>
      <c r="L248" s="127"/>
      <c r="M248" s="128"/>
      <c r="N248" s="129"/>
    </row>
    <row r="249" spans="1:14" x14ac:dyDescent="0.35">
      <c r="I249" s="14" t="s">
        <v>309</v>
      </c>
      <c r="J249" s="34">
        <f>SUM(J241:J248)</f>
        <v>16.5</v>
      </c>
      <c r="K249" s="34">
        <f>SUM(K241:K248)</f>
        <v>0</v>
      </c>
    </row>
    <row r="251" spans="1:14" ht="15" x14ac:dyDescent="0.35">
      <c r="A251" s="139" t="s">
        <v>312</v>
      </c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</row>
    <row r="252" spans="1:14" ht="39" customHeight="1" x14ac:dyDescent="0.35">
      <c r="A252" s="8" t="s">
        <v>340</v>
      </c>
      <c r="B252" s="7" t="s">
        <v>342</v>
      </c>
      <c r="C252" s="8" t="s">
        <v>17</v>
      </c>
      <c r="D252" s="8" t="s">
        <v>316</v>
      </c>
      <c r="E252" s="8" t="s">
        <v>259</v>
      </c>
      <c r="F252" s="8" t="s">
        <v>235</v>
      </c>
      <c r="G252" s="8" t="s">
        <v>329</v>
      </c>
      <c r="H252" s="8" t="s">
        <v>330</v>
      </c>
      <c r="I252" s="8" t="s">
        <v>233</v>
      </c>
      <c r="J252" s="8" t="s">
        <v>234</v>
      </c>
      <c r="K252" s="8" t="s">
        <v>252</v>
      </c>
      <c r="L252" s="124" t="s">
        <v>255</v>
      </c>
      <c r="M252" s="125"/>
      <c r="N252" s="126"/>
    </row>
    <row r="253" spans="1:14" x14ac:dyDescent="0.35">
      <c r="A253" s="143" t="s">
        <v>150</v>
      </c>
      <c r="B253" s="144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5"/>
    </row>
    <row r="254" spans="1:14" x14ac:dyDescent="0.35">
      <c r="A254" s="1">
        <v>164</v>
      </c>
      <c r="B254" s="4" t="s">
        <v>151</v>
      </c>
      <c r="C254" s="3" t="s">
        <v>261</v>
      </c>
      <c r="D254" s="3" t="s">
        <v>262</v>
      </c>
      <c r="E254" s="3">
        <v>1</v>
      </c>
      <c r="F254" s="38"/>
      <c r="G254" s="39"/>
      <c r="H254" s="48" t="str">
        <f>IFERROR(VLOOKUP(G254,params!$G$1:$H$6,2,FALSE),"")</f>
        <v/>
      </c>
      <c r="I254" s="3">
        <v>7</v>
      </c>
      <c r="J254" s="3">
        <f t="shared" ref="J254:J260" si="28">IF(C254="Activo",I254,0)</f>
        <v>0</v>
      </c>
      <c r="K254" s="33">
        <f t="shared" ref="K254:K274" si="29">IFERROR(IF(AND(C254="Desactivo",F254&gt;0),F254/E254*I254*H254,IF(F254&lt;=E254,F254/E254*J254*H254,IF(F254&gt;E254,"Excesso de Evidênicias",0))),0)</f>
        <v>0</v>
      </c>
      <c r="L254" s="127"/>
      <c r="M254" s="128"/>
      <c r="N254" s="129"/>
    </row>
    <row r="255" spans="1:14" x14ac:dyDescent="0.35">
      <c r="A255" s="1">
        <v>165</v>
      </c>
      <c r="B255" s="4" t="s">
        <v>152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6</v>
      </c>
      <c r="J255" s="3">
        <f t="shared" si="28"/>
        <v>0</v>
      </c>
      <c r="K255" s="33">
        <f t="shared" si="29"/>
        <v>0</v>
      </c>
      <c r="L255" s="127"/>
      <c r="M255" s="128"/>
      <c r="N255" s="129"/>
    </row>
    <row r="256" spans="1:14" x14ac:dyDescent="0.35">
      <c r="A256" s="1">
        <v>166</v>
      </c>
      <c r="B256" s="4" t="s">
        <v>153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5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167</v>
      </c>
      <c r="B257" s="4" t="s">
        <v>154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4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168</v>
      </c>
      <c r="B258" s="4" t="s">
        <v>155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3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169</v>
      </c>
      <c r="B259" s="4" t="s">
        <v>156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2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170</v>
      </c>
      <c r="B260" s="4" t="s">
        <v>157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40" t="s">
        <v>205</v>
      </c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2"/>
    </row>
    <row r="262" spans="1:14" x14ac:dyDescent="0.35">
      <c r="A262" s="1">
        <v>171</v>
      </c>
      <c r="B262" s="4" t="s">
        <v>158</v>
      </c>
      <c r="C262" s="3" t="s">
        <v>261</v>
      </c>
      <c r="D262" s="3" t="s">
        <v>262</v>
      </c>
      <c r="E262" s="3">
        <v>1</v>
      </c>
      <c r="F262" s="38"/>
      <c r="G262" s="39"/>
      <c r="H262" s="48" t="str">
        <f>IFERROR(VLOOKUP(G262,params!$G$1:$H$6,2,FALSE),"")</f>
        <v/>
      </c>
      <c r="I262" s="3">
        <v>4</v>
      </c>
      <c r="J262" s="3">
        <f t="shared" ref="J262:J274" si="30">IF(C262="Activo",I262,0)</f>
        <v>0</v>
      </c>
      <c r="K262" s="33">
        <f t="shared" si="29"/>
        <v>0</v>
      </c>
      <c r="L262" s="127"/>
      <c r="M262" s="128"/>
      <c r="N262" s="129"/>
    </row>
    <row r="263" spans="1:14" x14ac:dyDescent="0.35">
      <c r="A263" s="1">
        <v>172</v>
      </c>
      <c r="B263" s="4" t="s">
        <v>159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3.5</v>
      </c>
      <c r="J263" s="3">
        <f t="shared" si="30"/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173</v>
      </c>
      <c r="B264" s="4" t="s">
        <v>160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174</v>
      </c>
      <c r="B265" s="4" t="s">
        <v>231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2.5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175</v>
      </c>
      <c r="B266" s="4" t="s">
        <v>161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176</v>
      </c>
      <c r="B267" s="4" t="s">
        <v>162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177</v>
      </c>
      <c r="B268" s="4" t="s">
        <v>163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178</v>
      </c>
      <c r="B269" s="4" t="s">
        <v>164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1.5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179</v>
      </c>
      <c r="B270" s="4" t="s">
        <v>165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180</v>
      </c>
      <c r="B271" s="4" t="s">
        <v>166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181</v>
      </c>
      <c r="B272" s="4" t="s">
        <v>167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0.5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182</v>
      </c>
      <c r="B273" s="4" t="s">
        <v>168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183</v>
      </c>
      <c r="B274" s="4" t="s">
        <v>169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I275" s="14" t="s">
        <v>309</v>
      </c>
      <c r="J275" s="34">
        <f>SUM(J254:J260,J262:J274)</f>
        <v>0</v>
      </c>
      <c r="K275" s="34">
        <f>SUM(K254:K260,K262:K274)</f>
        <v>0</v>
      </c>
    </row>
    <row r="277" spans="1:14" ht="15" x14ac:dyDescent="0.35">
      <c r="A277" s="139" t="s">
        <v>206</v>
      </c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</row>
    <row r="278" spans="1:14" ht="39" customHeight="1" x14ac:dyDescent="0.35">
      <c r="A278" s="8" t="s">
        <v>340</v>
      </c>
      <c r="B278" s="7" t="s">
        <v>342</v>
      </c>
      <c r="C278" s="8" t="s">
        <v>17</v>
      </c>
      <c r="D278" s="8" t="s">
        <v>316</v>
      </c>
      <c r="E278" s="8" t="s">
        <v>259</v>
      </c>
      <c r="F278" s="8" t="s">
        <v>235</v>
      </c>
      <c r="G278" s="8" t="s">
        <v>329</v>
      </c>
      <c r="H278" s="8" t="s">
        <v>330</v>
      </c>
      <c r="I278" s="8" t="s">
        <v>233</v>
      </c>
      <c r="J278" s="8" t="s">
        <v>234</v>
      </c>
      <c r="K278" s="8" t="s">
        <v>252</v>
      </c>
      <c r="L278" s="124" t="s">
        <v>255</v>
      </c>
      <c r="M278" s="125"/>
      <c r="N278" s="126"/>
    </row>
    <row r="279" spans="1:14" x14ac:dyDescent="0.35">
      <c r="A279" s="1">
        <v>184</v>
      </c>
      <c r="B279" s="4" t="s">
        <v>170</v>
      </c>
      <c r="C279" s="3" t="s">
        <v>261</v>
      </c>
      <c r="D279" s="3" t="s">
        <v>263</v>
      </c>
      <c r="E279" s="3">
        <v>1</v>
      </c>
      <c r="F279" s="38"/>
      <c r="G279" s="39"/>
      <c r="H279" s="48" t="str">
        <f>IFERROR(VLOOKUP(G279,params!$G$1:$H$6,2,FALSE),"")</f>
        <v/>
      </c>
      <c r="I279" s="3">
        <v>3</v>
      </c>
      <c r="J279" s="3">
        <f t="shared" ref="J279:J293" si="31">IF(C279="Activo",I279,0)</f>
        <v>0</v>
      </c>
      <c r="K279" s="33">
        <f t="shared" ref="K279:K293" si="32">IFERROR(IF(AND(C279="Desactivo",F279&gt;0),F279/E279*I279*H279,IF(F279&lt;=E279,F279/E279*J279*H279,IF(F279&gt;E279,"Excesso de Evidênicias",0))),0)</f>
        <v>0</v>
      </c>
      <c r="L279" s="127"/>
      <c r="M279" s="128"/>
      <c r="N279" s="129"/>
    </row>
    <row r="280" spans="1:14" x14ac:dyDescent="0.35">
      <c r="A280" s="1">
        <v>185</v>
      </c>
      <c r="B280" s="4" t="s">
        <v>232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si="31"/>
        <v>0</v>
      </c>
      <c r="K280" s="33">
        <f t="shared" si="32"/>
        <v>0</v>
      </c>
      <c r="L280" s="127"/>
      <c r="M280" s="128"/>
      <c r="N280" s="129"/>
    </row>
    <row r="281" spans="1:14" x14ac:dyDescent="0.35">
      <c r="A281" s="1">
        <v>186</v>
      </c>
      <c r="B281" s="4" t="s">
        <v>171</v>
      </c>
      <c r="C281" s="3" t="s">
        <v>261</v>
      </c>
      <c r="D281" s="3" t="s">
        <v>265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2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187</v>
      </c>
      <c r="B282" s="4" t="s">
        <v>172</v>
      </c>
      <c r="C282" s="3" t="s">
        <v>261</v>
      </c>
      <c r="D282" s="3" t="s">
        <v>263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1.5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188</v>
      </c>
      <c r="B283" s="4" t="s">
        <v>173</v>
      </c>
      <c r="C283" s="3" t="s">
        <v>261</v>
      </c>
      <c r="D283" s="3" t="s">
        <v>265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189</v>
      </c>
      <c r="B284" s="4" t="s">
        <v>174</v>
      </c>
      <c r="C284" s="3" t="s">
        <v>261</v>
      </c>
      <c r="D284" s="3" t="s">
        <v>264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190</v>
      </c>
      <c r="B285" s="4" t="s">
        <v>175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191</v>
      </c>
      <c r="B286" s="4" t="s">
        <v>176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192</v>
      </c>
      <c r="B287" s="4" t="s">
        <v>177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193</v>
      </c>
      <c r="B288" s="4" t="s">
        <v>178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194</v>
      </c>
      <c r="B289" s="4" t="s">
        <v>179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195</v>
      </c>
      <c r="B290" s="4" t="s">
        <v>180</v>
      </c>
      <c r="C290" s="3" t="s">
        <v>261</v>
      </c>
      <c r="D290" s="3" t="s">
        <v>266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0.5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196</v>
      </c>
      <c r="B291" s="4" t="s">
        <v>181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197</v>
      </c>
      <c r="B292" s="4" t="s">
        <v>182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198</v>
      </c>
      <c r="B293" s="4" t="s">
        <v>183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I294" s="14" t="s">
        <v>309</v>
      </c>
      <c r="J294" s="34">
        <f>SUM(J279:J293)</f>
        <v>0</v>
      </c>
      <c r="K294" s="34">
        <f>SUM(K279:K293)</f>
        <v>0</v>
      </c>
    </row>
    <row r="296" spans="1:14" ht="15" x14ac:dyDescent="0.35">
      <c r="A296" s="139" t="s">
        <v>184</v>
      </c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</row>
    <row r="297" spans="1:14" ht="39" customHeight="1" x14ac:dyDescent="0.35">
      <c r="A297" s="8" t="s">
        <v>340</v>
      </c>
      <c r="B297" s="7" t="s">
        <v>342</v>
      </c>
      <c r="C297" s="8" t="s">
        <v>17</v>
      </c>
      <c r="D297" s="8" t="s">
        <v>316</v>
      </c>
      <c r="E297" s="8" t="s">
        <v>259</v>
      </c>
      <c r="F297" s="8" t="s">
        <v>235</v>
      </c>
      <c r="G297" s="8" t="s">
        <v>329</v>
      </c>
      <c r="H297" s="8" t="s">
        <v>330</v>
      </c>
      <c r="I297" s="8" t="s">
        <v>233</v>
      </c>
      <c r="J297" s="8" t="s">
        <v>234</v>
      </c>
      <c r="K297" s="8" t="s">
        <v>252</v>
      </c>
      <c r="L297" s="124" t="s">
        <v>255</v>
      </c>
      <c r="M297" s="125"/>
      <c r="N297" s="126"/>
    </row>
    <row r="298" spans="1:14" x14ac:dyDescent="0.35">
      <c r="A298" s="1">
        <v>199</v>
      </c>
      <c r="B298" s="4" t="s">
        <v>185</v>
      </c>
      <c r="C298" s="3" t="s">
        <v>261</v>
      </c>
      <c r="D298" s="3" t="s">
        <v>262</v>
      </c>
      <c r="E298" s="3">
        <v>1</v>
      </c>
      <c r="F298" s="38"/>
      <c r="G298" s="39"/>
      <c r="H298" s="48" t="str">
        <f>IFERROR(VLOOKUP(G298,params!$G$1:$H$6,2,FALSE),"")</f>
        <v/>
      </c>
      <c r="I298" s="3">
        <v>5</v>
      </c>
      <c r="J298" s="3">
        <f t="shared" ref="J298:J309" si="33">IF(C298="Activo",I298,0)</f>
        <v>0</v>
      </c>
      <c r="K298" s="33">
        <f t="shared" ref="K298:K309" si="34">IFERROR(IF(AND(C298="Desactivo",F298&gt;0),F298/E298*I298*H298,IF(F298&lt;=E298,F298/E298*J298*H298,IF(F298&gt;E298,"Excesso de Evidênicias",0))),0)</f>
        <v>0</v>
      </c>
      <c r="L298" s="127"/>
      <c r="M298" s="128"/>
      <c r="N298" s="129"/>
    </row>
    <row r="299" spans="1:14" x14ac:dyDescent="0.35">
      <c r="A299" s="1">
        <v>200</v>
      </c>
      <c r="B299" s="4" t="s">
        <v>186</v>
      </c>
      <c r="C299" s="3" t="s">
        <v>261</v>
      </c>
      <c r="D299" s="3" t="s">
        <v>263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3.5</v>
      </c>
      <c r="J299" s="3">
        <f t="shared" si="33"/>
        <v>0</v>
      </c>
      <c r="K299" s="33">
        <f t="shared" si="34"/>
        <v>0</v>
      </c>
      <c r="L299" s="127"/>
      <c r="M299" s="128"/>
      <c r="N299" s="129"/>
    </row>
    <row r="300" spans="1:14" x14ac:dyDescent="0.35">
      <c r="A300" s="1">
        <v>201</v>
      </c>
      <c r="B300" s="4" t="s">
        <v>187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202</v>
      </c>
      <c r="B301" s="4" t="s">
        <v>188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2.5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203</v>
      </c>
      <c r="B302" s="4" t="s">
        <v>189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204</v>
      </c>
      <c r="B303" s="4" t="s">
        <v>190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1.5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205</v>
      </c>
      <c r="B304" s="4" t="s">
        <v>191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206</v>
      </c>
      <c r="B305" s="4" t="s">
        <v>192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207</v>
      </c>
      <c r="B306" s="4" t="s">
        <v>193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208</v>
      </c>
      <c r="B307" s="4" t="s">
        <v>207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0.5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ht="28" x14ac:dyDescent="0.35">
      <c r="A308" s="1">
        <v>209</v>
      </c>
      <c r="B308" s="4" t="s">
        <v>194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210</v>
      </c>
      <c r="B309" s="4" t="s">
        <v>195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x14ac:dyDescent="0.35">
      <c r="I310" s="14" t="s">
        <v>309</v>
      </c>
      <c r="J310" s="34">
        <f>SUM(J298:J309)</f>
        <v>0</v>
      </c>
      <c r="K310" s="34">
        <f>SUM(K298:K309)</f>
        <v>0</v>
      </c>
    </row>
    <row r="312" spans="1:14" ht="15" x14ac:dyDescent="0.35">
      <c r="A312" s="139" t="s">
        <v>196</v>
      </c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</row>
    <row r="313" spans="1:14" ht="39" customHeight="1" x14ac:dyDescent="0.35">
      <c r="A313" s="8" t="s">
        <v>340</v>
      </c>
      <c r="B313" s="7" t="s">
        <v>342</v>
      </c>
      <c r="C313" s="8" t="s">
        <v>17</v>
      </c>
      <c r="D313" s="8" t="s">
        <v>316</v>
      </c>
      <c r="E313" s="8" t="s">
        <v>259</v>
      </c>
      <c r="F313" s="8" t="s">
        <v>235</v>
      </c>
      <c r="G313" s="8" t="s">
        <v>329</v>
      </c>
      <c r="H313" s="8" t="s">
        <v>330</v>
      </c>
      <c r="I313" s="8" t="s">
        <v>233</v>
      </c>
      <c r="J313" s="8" t="s">
        <v>234</v>
      </c>
      <c r="K313" s="8" t="s">
        <v>252</v>
      </c>
      <c r="L313" s="124" t="s">
        <v>255</v>
      </c>
      <c r="M313" s="125"/>
      <c r="N313" s="126"/>
    </row>
    <row r="314" spans="1:14" x14ac:dyDescent="0.35">
      <c r="A314" s="1">
        <v>211</v>
      </c>
      <c r="B314" s="4" t="s">
        <v>197</v>
      </c>
      <c r="C314" s="3" t="s">
        <v>261</v>
      </c>
      <c r="D314" s="3" t="s">
        <v>262</v>
      </c>
      <c r="E314" s="3">
        <v>1</v>
      </c>
      <c r="F314" s="38"/>
      <c r="G314" s="39"/>
      <c r="H314" s="48" t="str">
        <f>IFERROR(VLOOKUP(G314,params!$G$1:$H$6,2,FALSE),"")</f>
        <v/>
      </c>
      <c r="I314" s="3">
        <v>4</v>
      </c>
      <c r="J314" s="3">
        <f t="shared" ref="J314:J320" si="35">IF(C314="Activo",I314,0)</f>
        <v>0</v>
      </c>
      <c r="K314" s="33">
        <f t="shared" ref="K314:K320" si="36">IFERROR(IF(AND(C314="Desactivo",F314&gt;0),F314/E314*I314*H314,IF(F314&lt;=E314,F314/E314*J314*H314,IF(F314&gt;E314,"Excesso de Evidênicias",0))),0)</f>
        <v>0</v>
      </c>
      <c r="L314" s="127"/>
      <c r="M314" s="128"/>
      <c r="N314" s="129"/>
    </row>
    <row r="315" spans="1:14" x14ac:dyDescent="0.35">
      <c r="A315" s="1">
        <v>212</v>
      </c>
      <c r="B315" s="4" t="s">
        <v>198</v>
      </c>
      <c r="C315" s="3" t="s">
        <v>261</v>
      </c>
      <c r="D315" s="3" t="s">
        <v>263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3</v>
      </c>
      <c r="J315" s="3">
        <f t="shared" si="35"/>
        <v>0</v>
      </c>
      <c r="K315" s="33">
        <f t="shared" si="36"/>
        <v>0</v>
      </c>
      <c r="L315" s="127"/>
      <c r="M315" s="128"/>
      <c r="N315" s="129"/>
    </row>
    <row r="316" spans="1:14" ht="28" x14ac:dyDescent="0.35">
      <c r="A316" s="1">
        <v>213</v>
      </c>
      <c r="B316" s="4" t="s">
        <v>199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2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x14ac:dyDescent="0.35">
      <c r="A317" s="1">
        <v>214</v>
      </c>
      <c r="B317" s="4" t="s">
        <v>208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1.5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ht="28" x14ac:dyDescent="0.35">
      <c r="A318" s="1">
        <v>215</v>
      </c>
      <c r="B318" s="4" t="s">
        <v>200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x14ac:dyDescent="0.35">
      <c r="A319" s="1">
        <v>216</v>
      </c>
      <c r="B319" s="4" t="s">
        <v>201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0.5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217</v>
      </c>
      <c r="B320" s="4" t="s">
        <v>209</v>
      </c>
      <c r="C320" s="3" t="s">
        <v>261</v>
      </c>
      <c r="D320" s="3" t="s">
        <v>263</v>
      </c>
      <c r="E320" s="3">
        <v>1</v>
      </c>
      <c r="F320" s="38">
        <v>1</v>
      </c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I321" s="14" t="s">
        <v>309</v>
      </c>
      <c r="J321" s="34">
        <f>SUM(J314:J320)</f>
        <v>0</v>
      </c>
      <c r="K321" s="34">
        <f>SUM(K314:K320)</f>
        <v>0</v>
      </c>
    </row>
    <row r="322" spans="1:14" ht="59" customHeight="1" x14ac:dyDescent="0.35"/>
    <row r="323" spans="1:14" ht="5.5" customHeight="1" x14ac:dyDescent="0.3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5" spans="1:14" ht="35" customHeight="1" thickBot="1" x14ac:dyDescent="0.7">
      <c r="A325" s="123" t="s">
        <v>360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56" t="str">
        <f>G12&amp;" ("&amp;G13&amp;")"</f>
        <v>Docente (Professor Associado)</v>
      </c>
      <c r="N325" s="156"/>
    </row>
    <row r="326" spans="1:14" ht="54.75" customHeight="1" thickBot="1" x14ac:dyDescent="0.4">
      <c r="A326" s="62" t="s">
        <v>307</v>
      </c>
      <c r="B326" s="63" t="s">
        <v>306</v>
      </c>
      <c r="C326" s="62" t="s">
        <v>359</v>
      </c>
      <c r="D326" s="64" t="s">
        <v>311</v>
      </c>
      <c r="E326" s="63" t="s">
        <v>357</v>
      </c>
      <c r="F326" s="63" t="s">
        <v>361</v>
      </c>
      <c r="G326" s="63" t="s">
        <v>354</v>
      </c>
      <c r="H326" s="65" t="s">
        <v>355</v>
      </c>
      <c r="I326" s="63" t="s">
        <v>308</v>
      </c>
      <c r="J326" s="65" t="s">
        <v>310</v>
      </c>
      <c r="K326" s="65" t="s">
        <v>358</v>
      </c>
      <c r="L326" s="65" t="s">
        <v>356</v>
      </c>
      <c r="M326" s="66"/>
      <c r="N326" s="88" t="str">
        <f>IF(G9="","Nome do Avaliado",G9)</f>
        <v>Nome do Avaliado</v>
      </c>
    </row>
    <row r="327" spans="1:14" ht="15.75" customHeight="1" thickBot="1" x14ac:dyDescent="0.4">
      <c r="A327" s="130" t="s">
        <v>286</v>
      </c>
      <c r="B327" s="25" t="s">
        <v>287</v>
      </c>
      <c r="C327" s="136">
        <f>IFERROR(IF(G12="Docente",0.4,0),0)</f>
        <v>0.4</v>
      </c>
      <c r="D327" s="67">
        <f>VLOOKUP(B327,params!$K$2:$L$17,2,FALSE)</f>
        <v>0.4</v>
      </c>
      <c r="E327" s="68">
        <f>J47</f>
        <v>17.5</v>
      </c>
      <c r="F327" s="69">
        <v>1</v>
      </c>
      <c r="G327" s="68">
        <f t="shared" ref="G327:G342" si="37">E327-(E327-(E327*F327))</f>
        <v>17.5</v>
      </c>
      <c r="H327" s="68">
        <f>D327*G327</f>
        <v>7</v>
      </c>
      <c r="I327" s="68">
        <f>K47</f>
        <v>0</v>
      </c>
      <c r="J327" s="68">
        <f>I327*D327</f>
        <v>0</v>
      </c>
      <c r="K327" s="121">
        <f>SUM(H327:H330)*C327</f>
        <v>7.370000000000001</v>
      </c>
      <c r="L327" s="122">
        <f>SUM(J327:J330)*C327</f>
        <v>0</v>
      </c>
      <c r="M327" s="70"/>
    </row>
    <row r="328" spans="1:14" ht="15.75" customHeight="1" thickBot="1" x14ac:dyDescent="0.4">
      <c r="A328" s="131"/>
      <c r="B328" s="26" t="s">
        <v>288</v>
      </c>
      <c r="C328" s="137"/>
      <c r="D328" s="71">
        <v>0.25</v>
      </c>
      <c r="E328" s="72">
        <f>J59+J69</f>
        <v>25.5</v>
      </c>
      <c r="F328" s="73">
        <v>1</v>
      </c>
      <c r="G328" s="72">
        <f t="shared" si="37"/>
        <v>25.5</v>
      </c>
      <c r="H328" s="72">
        <f t="shared" ref="H328:H342" si="38">D328*G328</f>
        <v>6.375</v>
      </c>
      <c r="I328" s="72">
        <f>K59+K69</f>
        <v>0</v>
      </c>
      <c r="J328" s="72">
        <f t="shared" ref="J328:J342" si="39">I328*D328</f>
        <v>0</v>
      </c>
      <c r="K328" s="121"/>
      <c r="L328" s="122"/>
      <c r="M328" s="70"/>
      <c r="N328" s="74" t="s">
        <v>337</v>
      </c>
    </row>
    <row r="329" spans="1:14" ht="15.75" customHeight="1" thickBot="1" x14ac:dyDescent="0.4">
      <c r="A329" s="131"/>
      <c r="B329" s="26" t="s">
        <v>289</v>
      </c>
      <c r="C329" s="137"/>
      <c r="D329" s="71">
        <v>0.2</v>
      </c>
      <c r="E329" s="72">
        <f>J81</f>
        <v>20</v>
      </c>
      <c r="F329" s="73">
        <v>1</v>
      </c>
      <c r="G329" s="72">
        <f t="shared" si="37"/>
        <v>20</v>
      </c>
      <c r="H329" s="72">
        <f t="shared" si="38"/>
        <v>4</v>
      </c>
      <c r="I329" s="72">
        <f>K81</f>
        <v>0</v>
      </c>
      <c r="J329" s="72">
        <f t="shared" si="39"/>
        <v>0</v>
      </c>
      <c r="K329" s="121"/>
      <c r="L329" s="122"/>
      <c r="M329" s="70"/>
      <c r="N329" s="112">
        <f>IFERROR(SUM(K327:K342),0)</f>
        <v>27.737500000000004</v>
      </c>
    </row>
    <row r="330" spans="1:14" ht="16.5" customHeight="1" thickBot="1" x14ac:dyDescent="0.4">
      <c r="A330" s="132"/>
      <c r="B330" s="27" t="s">
        <v>290</v>
      </c>
      <c r="C330" s="138"/>
      <c r="D330" s="75">
        <v>0.15</v>
      </c>
      <c r="E330" s="76">
        <f>J92</f>
        <v>7</v>
      </c>
      <c r="F330" s="77">
        <v>1</v>
      </c>
      <c r="G330" s="76">
        <f t="shared" si="37"/>
        <v>7</v>
      </c>
      <c r="H330" s="76">
        <f t="shared" si="38"/>
        <v>1.05</v>
      </c>
      <c r="I330" s="76">
        <f>K92</f>
        <v>0</v>
      </c>
      <c r="J330" s="76">
        <f t="shared" si="39"/>
        <v>0</v>
      </c>
      <c r="K330" s="121"/>
      <c r="L330" s="122"/>
      <c r="M330" s="70"/>
      <c r="N330" s="113"/>
    </row>
    <row r="331" spans="1:14" ht="15.75" customHeight="1" thickBot="1" x14ac:dyDescent="0.4">
      <c r="A331" s="130" t="s">
        <v>303</v>
      </c>
      <c r="B331" s="25" t="s">
        <v>291</v>
      </c>
      <c r="C331" s="136">
        <f>IFERROR(IF(G12="Docente",0.3,0.5),0)</f>
        <v>0.3</v>
      </c>
      <c r="D331" s="67">
        <v>0.4</v>
      </c>
      <c r="E331" s="68">
        <f>J119+J138</f>
        <v>102.5</v>
      </c>
      <c r="F331" s="69">
        <v>1</v>
      </c>
      <c r="G331" s="68">
        <f t="shared" si="37"/>
        <v>102.5</v>
      </c>
      <c r="H331" s="68">
        <f t="shared" si="38"/>
        <v>41</v>
      </c>
      <c r="I331" s="68">
        <f>K119+K138</f>
        <v>0</v>
      </c>
      <c r="J331" s="68">
        <f t="shared" si="39"/>
        <v>0</v>
      </c>
      <c r="K331" s="121">
        <f t="shared" ref="K331" si="40">SUM(H331:H334)*C331</f>
        <v>16.237500000000001</v>
      </c>
      <c r="L331" s="122">
        <f t="shared" ref="L331" si="41">SUM(J331:J334)*C331</f>
        <v>0</v>
      </c>
      <c r="M331" s="70"/>
      <c r="N331" s="114"/>
    </row>
    <row r="332" spans="1:14" ht="15.75" customHeight="1" thickBot="1" x14ac:dyDescent="0.4">
      <c r="A332" s="131"/>
      <c r="B332" s="26" t="s">
        <v>292</v>
      </c>
      <c r="C332" s="137"/>
      <c r="D332" s="71">
        <v>0.2</v>
      </c>
      <c r="E332" s="72">
        <f>J153</f>
        <v>14</v>
      </c>
      <c r="F332" s="73">
        <v>1</v>
      </c>
      <c r="G332" s="72">
        <f t="shared" si="37"/>
        <v>14</v>
      </c>
      <c r="H332" s="72">
        <f t="shared" si="38"/>
        <v>2.8000000000000003</v>
      </c>
      <c r="I332" s="72">
        <f>K153</f>
        <v>0</v>
      </c>
      <c r="J332" s="72">
        <f t="shared" si="39"/>
        <v>0</v>
      </c>
      <c r="K332" s="121"/>
      <c r="L332" s="122"/>
      <c r="M332" s="70"/>
      <c r="N332" s="74" t="s">
        <v>252</v>
      </c>
    </row>
    <row r="333" spans="1:14" ht="15.75" customHeight="1" thickBot="1" x14ac:dyDescent="0.4">
      <c r="A333" s="131"/>
      <c r="B333" s="26" t="s">
        <v>293</v>
      </c>
      <c r="C333" s="137"/>
      <c r="D333" s="71">
        <v>0.15</v>
      </c>
      <c r="E333" s="72">
        <f>J161</f>
        <v>10.5</v>
      </c>
      <c r="F333" s="73">
        <v>1</v>
      </c>
      <c r="G333" s="72">
        <f t="shared" si="37"/>
        <v>10.5</v>
      </c>
      <c r="H333" s="72">
        <f t="shared" si="38"/>
        <v>1.575</v>
      </c>
      <c r="I333" s="72">
        <f>K161</f>
        <v>0</v>
      </c>
      <c r="J333" s="72">
        <f t="shared" si="39"/>
        <v>0</v>
      </c>
      <c r="K333" s="121"/>
      <c r="L333" s="122"/>
      <c r="M333" s="70"/>
      <c r="N333" s="115">
        <f>IFERROR(IF(G12="Docente",SUM(J327:J330)*C327+SUM(J331:J334)*C331+SUM(J335:J338)*C335+SUM(J339:J342)*C339,SUM(J331:J334)*C331+SUM(J335:J338)*C335+SUM(J339:J342)*C339),0)</f>
        <v>0</v>
      </c>
    </row>
    <row r="334" spans="1:14" ht="16.5" customHeight="1" thickBot="1" x14ac:dyDescent="0.4">
      <c r="A334" s="132"/>
      <c r="B334" s="27" t="s">
        <v>294</v>
      </c>
      <c r="C334" s="138"/>
      <c r="D334" s="75">
        <v>0.25</v>
      </c>
      <c r="E334" s="76">
        <f>J185</f>
        <v>35</v>
      </c>
      <c r="F334" s="77">
        <v>1</v>
      </c>
      <c r="G334" s="76">
        <f t="shared" si="37"/>
        <v>35</v>
      </c>
      <c r="H334" s="76">
        <f t="shared" si="38"/>
        <v>8.75</v>
      </c>
      <c r="I334" s="76">
        <f>K185</f>
        <v>0</v>
      </c>
      <c r="J334" s="76">
        <f t="shared" si="39"/>
        <v>0</v>
      </c>
      <c r="K334" s="121"/>
      <c r="L334" s="122"/>
      <c r="M334" s="70"/>
      <c r="N334" s="116"/>
    </row>
    <row r="335" spans="1:14" ht="15.75" customHeight="1" thickBot="1" x14ac:dyDescent="0.4">
      <c r="A335" s="130" t="s">
        <v>304</v>
      </c>
      <c r="B335" s="25" t="s">
        <v>295</v>
      </c>
      <c r="C335" s="136">
        <f>IFERROR(IF(G12="Docente",0.2,0.4),0)</f>
        <v>0.2</v>
      </c>
      <c r="D335" s="67">
        <v>0.25</v>
      </c>
      <c r="E335" s="68">
        <f>J199</f>
        <v>20</v>
      </c>
      <c r="F335" s="69">
        <v>1</v>
      </c>
      <c r="G335" s="68">
        <f t="shared" si="37"/>
        <v>20</v>
      </c>
      <c r="H335" s="68">
        <f t="shared" si="38"/>
        <v>5</v>
      </c>
      <c r="I335" s="68">
        <f>K199</f>
        <v>0</v>
      </c>
      <c r="J335" s="68">
        <f t="shared" si="39"/>
        <v>0</v>
      </c>
      <c r="K335" s="121">
        <f t="shared" ref="K335" si="42">SUM(H335:H338)*C335</f>
        <v>4.1300000000000008</v>
      </c>
      <c r="L335" s="122">
        <f t="shared" ref="L335" si="43">SUM(J335:J338)*C335</f>
        <v>0</v>
      </c>
      <c r="M335" s="70"/>
      <c r="N335" s="117"/>
    </row>
    <row r="336" spans="1:14" ht="15.75" customHeight="1" thickBot="1" x14ac:dyDescent="0.4">
      <c r="A336" s="131"/>
      <c r="B336" s="26" t="s">
        <v>296</v>
      </c>
      <c r="C336" s="137"/>
      <c r="D336" s="71">
        <v>0.35</v>
      </c>
      <c r="E336" s="72">
        <f>J220</f>
        <v>18</v>
      </c>
      <c r="F336" s="73">
        <v>1</v>
      </c>
      <c r="G336" s="72">
        <f t="shared" si="37"/>
        <v>18</v>
      </c>
      <c r="H336" s="72">
        <f t="shared" si="38"/>
        <v>6.3</v>
      </c>
      <c r="I336" s="72">
        <f>K220</f>
        <v>0</v>
      </c>
      <c r="J336" s="72">
        <f t="shared" si="39"/>
        <v>0</v>
      </c>
      <c r="K336" s="121"/>
      <c r="L336" s="122"/>
      <c r="M336" s="70"/>
      <c r="N336" s="78" t="s">
        <v>336</v>
      </c>
    </row>
    <row r="337" spans="1:14" ht="15.75" customHeight="1" thickBot="1" x14ac:dyDescent="0.4">
      <c r="A337" s="131"/>
      <c r="B337" s="26" t="s">
        <v>297</v>
      </c>
      <c r="C337" s="137"/>
      <c r="D337" s="71">
        <v>0.25</v>
      </c>
      <c r="E337" s="72">
        <f>J237</f>
        <v>27.5</v>
      </c>
      <c r="F337" s="73">
        <v>1</v>
      </c>
      <c r="G337" s="72">
        <f t="shared" si="37"/>
        <v>27.5</v>
      </c>
      <c r="H337" s="72">
        <f t="shared" si="38"/>
        <v>6.875</v>
      </c>
      <c r="I337" s="72">
        <f>K237</f>
        <v>0</v>
      </c>
      <c r="J337" s="72">
        <f t="shared" si="39"/>
        <v>0</v>
      </c>
      <c r="K337" s="121"/>
      <c r="L337" s="122"/>
      <c r="M337" s="70"/>
      <c r="N337" s="118">
        <f>IFERROR(N333/N329,0)</f>
        <v>0</v>
      </c>
    </row>
    <row r="338" spans="1:14" ht="16.5" customHeight="1" thickBot="1" x14ac:dyDescent="0.4">
      <c r="A338" s="132"/>
      <c r="B338" s="27" t="s">
        <v>298</v>
      </c>
      <c r="C338" s="138"/>
      <c r="D338" s="75">
        <v>0.15</v>
      </c>
      <c r="E338" s="76">
        <f>J249</f>
        <v>16.5</v>
      </c>
      <c r="F338" s="77">
        <v>1</v>
      </c>
      <c r="G338" s="76">
        <f t="shared" si="37"/>
        <v>16.5</v>
      </c>
      <c r="H338" s="76">
        <f t="shared" si="38"/>
        <v>2.4750000000000001</v>
      </c>
      <c r="I338" s="76">
        <f>K249</f>
        <v>0</v>
      </c>
      <c r="J338" s="76">
        <f t="shared" si="39"/>
        <v>0</v>
      </c>
      <c r="K338" s="121"/>
      <c r="L338" s="122"/>
      <c r="M338" s="70"/>
      <c r="N338" s="119"/>
    </row>
    <row r="339" spans="1:14" ht="15.75" customHeight="1" thickBot="1" x14ac:dyDescent="0.4">
      <c r="A339" s="130" t="s">
        <v>305</v>
      </c>
      <c r="B339" s="25" t="s">
        <v>299</v>
      </c>
      <c r="C339" s="136">
        <v>0.1</v>
      </c>
      <c r="D339" s="67">
        <v>0.4</v>
      </c>
      <c r="E339" s="68">
        <f>J275</f>
        <v>0</v>
      </c>
      <c r="F339" s="69">
        <v>0.5</v>
      </c>
      <c r="G339" s="68">
        <f t="shared" si="37"/>
        <v>0</v>
      </c>
      <c r="H339" s="68">
        <f t="shared" si="38"/>
        <v>0</v>
      </c>
      <c r="I339" s="68">
        <f>K275</f>
        <v>0</v>
      </c>
      <c r="J339" s="68">
        <f t="shared" si="39"/>
        <v>0</v>
      </c>
      <c r="K339" s="121">
        <f t="shared" ref="K339" si="44">SUM(H339:H342)*C339</f>
        <v>0</v>
      </c>
      <c r="L339" s="122">
        <f t="shared" ref="L339" si="45">SUM(J339:J342)*C339</f>
        <v>0</v>
      </c>
      <c r="M339" s="70"/>
      <c r="N339" s="120"/>
    </row>
    <row r="340" spans="1:14" ht="15.75" customHeight="1" thickBot="1" x14ac:dyDescent="0.4">
      <c r="A340" s="131"/>
      <c r="B340" s="26" t="s">
        <v>300</v>
      </c>
      <c r="C340" s="137"/>
      <c r="D340" s="71">
        <v>0.25</v>
      </c>
      <c r="E340" s="72">
        <f>J294</f>
        <v>0</v>
      </c>
      <c r="F340" s="73">
        <v>1</v>
      </c>
      <c r="G340" s="72">
        <f t="shared" si="37"/>
        <v>0</v>
      </c>
      <c r="H340" s="72">
        <f t="shared" si="38"/>
        <v>0</v>
      </c>
      <c r="I340" s="72">
        <f>K294</f>
        <v>0</v>
      </c>
      <c r="J340" s="72">
        <f t="shared" si="39"/>
        <v>0</v>
      </c>
      <c r="K340" s="121"/>
      <c r="L340" s="122"/>
      <c r="M340" s="70"/>
      <c r="N340" s="79" t="s">
        <v>353</v>
      </c>
    </row>
    <row r="341" spans="1:14" ht="15.75" customHeight="1" thickBot="1" x14ac:dyDescent="0.4">
      <c r="A341" s="131"/>
      <c r="B341" s="26" t="s">
        <v>301</v>
      </c>
      <c r="C341" s="137"/>
      <c r="D341" s="71">
        <v>0.2</v>
      </c>
      <c r="E341" s="72">
        <f>J310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K310</f>
        <v>0</v>
      </c>
      <c r="J341" s="72">
        <f t="shared" si="39"/>
        <v>0</v>
      </c>
      <c r="K341" s="121"/>
      <c r="L341" s="122"/>
      <c r="M341" s="70"/>
      <c r="N341" s="133" t="str">
        <f>IF(N337="-","-",IF(N337&gt;=1,"Excelente",IF(AND(N337&lt;1,N337&gt;=0.8),"Muito Bom",IF(AND(N337&lt;80,N337&gt;=0.5),"Bom",IF(AND(N337&lt;0.5,N337&gt;=0.3),"Suficiente","Inadequado")))))</f>
        <v>Inadequado</v>
      </c>
    </row>
    <row r="342" spans="1:14" ht="16.5" customHeight="1" thickBot="1" x14ac:dyDescent="0.4">
      <c r="A342" s="132"/>
      <c r="B342" s="27" t="s">
        <v>302</v>
      </c>
      <c r="C342" s="138"/>
      <c r="D342" s="75">
        <v>0.15</v>
      </c>
      <c r="E342" s="76">
        <f>J321</f>
        <v>0</v>
      </c>
      <c r="F342" s="77">
        <v>1</v>
      </c>
      <c r="G342" s="76">
        <f t="shared" si="37"/>
        <v>0</v>
      </c>
      <c r="H342" s="76">
        <f t="shared" si="38"/>
        <v>0</v>
      </c>
      <c r="I342" s="76">
        <f>K321</f>
        <v>0</v>
      </c>
      <c r="J342" s="76">
        <f t="shared" si="39"/>
        <v>0</v>
      </c>
      <c r="K342" s="121"/>
      <c r="L342" s="122"/>
      <c r="M342" s="70"/>
      <c r="N342" s="134"/>
    </row>
    <row r="343" spans="1:14" ht="16.5" customHeight="1" x14ac:dyDescent="0.35">
      <c r="A343" s="80"/>
      <c r="B343" s="80"/>
      <c r="C343" s="81"/>
      <c r="D343" s="82"/>
      <c r="E343" s="83"/>
      <c r="F343" s="82"/>
      <c r="G343" s="82"/>
      <c r="H343" s="82"/>
      <c r="I343" s="84"/>
      <c r="J343" s="85"/>
      <c r="K343" s="86"/>
      <c r="L343" s="86"/>
    </row>
    <row r="344" spans="1:14" x14ac:dyDescent="0.35">
      <c r="A344" s="87"/>
    </row>
    <row r="345" spans="1:14" ht="5.5" customHeight="1" x14ac:dyDescent="0.3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7" spans="1:14" ht="15.75" customHeight="1" x14ac:dyDescent="0.5">
      <c r="A347" s="135" t="str">
        <f>Catedráticos!A347</f>
        <v>Notas pessoais sobre o processo</v>
      </c>
      <c r="B347" s="135"/>
      <c r="C347" s="135"/>
      <c r="D347" s="135"/>
    </row>
    <row r="348" spans="1:14" ht="226.5" customHeight="1" x14ac:dyDescent="0.35">
      <c r="A348" s="106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8"/>
    </row>
    <row r="349" spans="1:14" ht="409" customHeight="1" x14ac:dyDescent="0.35">
      <c r="A349" s="109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1"/>
    </row>
    <row r="350" spans="1:14" ht="15.5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</sheetData>
  <sheetProtection algorithmName="SHA-512" hashValue="149zemXY6/lTsm13tXKoTJQ6ReZBJHbLHhR1WCfRxfWMbAyEQJ6G/8vGiksmKFmprQ+qy2L1n4yqjMzddvP/oA==" saltValue="adAKyYRmuj6AufuCcL7XSg==" spinCount="100000" sheet="1" formatRows="0" selectLockedCells="1"/>
  <mergeCells count="288">
    <mergeCell ref="O3:O5"/>
    <mergeCell ref="A5:N5"/>
    <mergeCell ref="A8:N8"/>
    <mergeCell ref="L31:N31"/>
    <mergeCell ref="L32:N32"/>
    <mergeCell ref="L33:N33"/>
    <mergeCell ref="L34:N34"/>
    <mergeCell ref="L35:N35"/>
    <mergeCell ref="L36:N36"/>
    <mergeCell ref="A25:N25"/>
    <mergeCell ref="A30:N30"/>
    <mergeCell ref="A21:N21"/>
    <mergeCell ref="A24:N24"/>
    <mergeCell ref="A1:N1"/>
    <mergeCell ref="A2:N2"/>
    <mergeCell ref="A3:N3"/>
    <mergeCell ref="L37:N37"/>
    <mergeCell ref="L38:N38"/>
    <mergeCell ref="L39:N39"/>
    <mergeCell ref="L40:N40"/>
    <mergeCell ref="L41:N41"/>
    <mergeCell ref="L42:N42"/>
    <mergeCell ref="L43:N43"/>
    <mergeCell ref="L44:N44"/>
    <mergeCell ref="A49:N49"/>
    <mergeCell ref="L45:N45"/>
    <mergeCell ref="L46:N46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A71:N71"/>
    <mergeCell ref="A61:N61"/>
    <mergeCell ref="L62:N62"/>
    <mergeCell ref="L63:N63"/>
    <mergeCell ref="L64:N64"/>
    <mergeCell ref="L65:N65"/>
    <mergeCell ref="L66:N66"/>
    <mergeCell ref="L67:N67"/>
    <mergeCell ref="L68:N68"/>
    <mergeCell ref="L72:N72"/>
    <mergeCell ref="L73:N73"/>
    <mergeCell ref="L74:N74"/>
    <mergeCell ref="A83:N83"/>
    <mergeCell ref="L75:N75"/>
    <mergeCell ref="L76:N76"/>
    <mergeCell ref="L77:N77"/>
    <mergeCell ref="L78:N78"/>
    <mergeCell ref="L79:N79"/>
    <mergeCell ref="L80:N80"/>
    <mergeCell ref="L84:N84"/>
    <mergeCell ref="L85:N85"/>
    <mergeCell ref="L86:N86"/>
    <mergeCell ref="L87:N87"/>
    <mergeCell ref="L88:N88"/>
    <mergeCell ref="A94:N94"/>
    <mergeCell ref="L89:N89"/>
    <mergeCell ref="L90:N90"/>
    <mergeCell ref="L91:N91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A121:N121"/>
    <mergeCell ref="L115:N115"/>
    <mergeCell ref="L116:N116"/>
    <mergeCell ref="L117:N117"/>
    <mergeCell ref="L118:N118"/>
    <mergeCell ref="L122:N122"/>
    <mergeCell ref="L123:N123"/>
    <mergeCell ref="L124:N124"/>
    <mergeCell ref="L125:N125"/>
    <mergeCell ref="L126:N126"/>
    <mergeCell ref="L127:N127"/>
    <mergeCell ref="L128:N128"/>
    <mergeCell ref="A140:N140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41:N141"/>
    <mergeCell ref="L142:N142"/>
    <mergeCell ref="A155:N155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6:N156"/>
    <mergeCell ref="A163:N163"/>
    <mergeCell ref="L157:N157"/>
    <mergeCell ref="L158:N158"/>
    <mergeCell ref="L159:N159"/>
    <mergeCell ref="L160:N160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A187:N187"/>
    <mergeCell ref="L183:N183"/>
    <mergeCell ref="L184:N184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A202:N202"/>
    <mergeCell ref="L197:N197"/>
    <mergeCell ref="L198:N198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A223:N223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4:N224"/>
    <mergeCell ref="L225:N225"/>
    <mergeCell ref="L226:N226"/>
    <mergeCell ref="A239:N239"/>
    <mergeCell ref="L227:N227"/>
    <mergeCell ref="L228:N228"/>
    <mergeCell ref="L229:N229"/>
    <mergeCell ref="L230:N230"/>
    <mergeCell ref="L231:N231"/>
    <mergeCell ref="L232:N232"/>
    <mergeCell ref="L233:N233"/>
    <mergeCell ref="L234:N234"/>
    <mergeCell ref="L235:N235"/>
    <mergeCell ref="L236:N236"/>
    <mergeCell ref="L240:N240"/>
    <mergeCell ref="A251:N251"/>
    <mergeCell ref="A253:N253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52:N252"/>
    <mergeCell ref="L254:N254"/>
    <mergeCell ref="A261:N261"/>
    <mergeCell ref="L255:N255"/>
    <mergeCell ref="L256:N256"/>
    <mergeCell ref="L257:N257"/>
    <mergeCell ref="L258:N258"/>
    <mergeCell ref="L259:N259"/>
    <mergeCell ref="L260:N260"/>
    <mergeCell ref="L262:N262"/>
    <mergeCell ref="L263:N263"/>
    <mergeCell ref="L264:N264"/>
    <mergeCell ref="L265:N265"/>
    <mergeCell ref="L266:N266"/>
    <mergeCell ref="A277:N277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A296:N296"/>
    <mergeCell ref="L293:N293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A312:N312"/>
    <mergeCell ref="L307:N307"/>
    <mergeCell ref="L308:N308"/>
    <mergeCell ref="L309:N309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A327:A330"/>
    <mergeCell ref="C327:C330"/>
    <mergeCell ref="K327:K330"/>
    <mergeCell ref="L327:L330"/>
    <mergeCell ref="N329:N331"/>
    <mergeCell ref="A331:A334"/>
    <mergeCell ref="C331:C334"/>
    <mergeCell ref="K331:K334"/>
    <mergeCell ref="L331:L334"/>
    <mergeCell ref="A325:L325"/>
    <mergeCell ref="M325:N325"/>
    <mergeCell ref="N341:N342"/>
    <mergeCell ref="A347:D347"/>
    <mergeCell ref="A348:N349"/>
    <mergeCell ref="N333:N335"/>
    <mergeCell ref="A335:A338"/>
    <mergeCell ref="C335:C338"/>
    <mergeCell ref="K335:K338"/>
    <mergeCell ref="L335:L338"/>
    <mergeCell ref="N337:N339"/>
    <mergeCell ref="A339:A342"/>
    <mergeCell ref="C339:C342"/>
    <mergeCell ref="K339:K342"/>
    <mergeCell ref="L339:L342"/>
  </mergeCells>
  <conditionalFormatting sqref="C32:C46">
    <cfRule type="cellIs" dxfId="2963" priority="5" operator="equal">
      <formula>"Activo"</formula>
    </cfRule>
  </conditionalFormatting>
  <conditionalFormatting sqref="C51:C58">
    <cfRule type="cellIs" dxfId="2962" priority="26" operator="equal">
      <formula>"Activo"</formula>
    </cfRule>
  </conditionalFormatting>
  <conditionalFormatting sqref="C63:C68">
    <cfRule type="cellIs" dxfId="2961" priority="25" operator="equal">
      <formula>"Activo"</formula>
    </cfRule>
  </conditionalFormatting>
  <conditionalFormatting sqref="C73:C80">
    <cfRule type="cellIs" dxfId="2960" priority="24" operator="equal">
      <formula>"Activo"</formula>
    </cfRule>
  </conditionalFormatting>
  <conditionalFormatting sqref="C85:C91">
    <cfRule type="cellIs" dxfId="2959" priority="23" operator="equal">
      <formula>"Activo"</formula>
    </cfRule>
  </conditionalFormatting>
  <conditionalFormatting sqref="C96:C118">
    <cfRule type="cellIs" dxfId="2958" priority="22" operator="equal">
      <formula>"Activo"</formula>
    </cfRule>
  </conditionalFormatting>
  <conditionalFormatting sqref="C123:C137">
    <cfRule type="cellIs" dxfId="2957" priority="21" operator="equal">
      <formula>"Activo"</formula>
    </cfRule>
  </conditionalFormatting>
  <conditionalFormatting sqref="C142:C152">
    <cfRule type="cellIs" dxfId="2956" priority="20" operator="equal">
      <formula>"Activo"</formula>
    </cfRule>
  </conditionalFormatting>
  <conditionalFormatting sqref="C157:C160">
    <cfRule type="cellIs" dxfId="2955" priority="19" operator="equal">
      <formula>"Activo"</formula>
    </cfRule>
  </conditionalFormatting>
  <conditionalFormatting sqref="C165:C184">
    <cfRule type="cellIs" dxfId="2954" priority="18" operator="equal">
      <formula>"Activo"</formula>
    </cfRule>
  </conditionalFormatting>
  <conditionalFormatting sqref="C189:C198">
    <cfRule type="cellIs" dxfId="2953" priority="17" operator="equal">
      <formula>"Activo"</formula>
    </cfRule>
  </conditionalFormatting>
  <conditionalFormatting sqref="C204:C219">
    <cfRule type="cellIs" dxfId="2952" priority="16" operator="equal">
      <formula>"Activo"</formula>
    </cfRule>
  </conditionalFormatting>
  <conditionalFormatting sqref="C225:C236">
    <cfRule type="cellIs" dxfId="2951" priority="15" operator="equal">
      <formula>"Activo"</formula>
    </cfRule>
  </conditionalFormatting>
  <conditionalFormatting sqref="C241:C248">
    <cfRule type="cellIs" dxfId="2950" priority="14" operator="equal">
      <formula>"Activo"</formula>
    </cfRule>
  </conditionalFormatting>
  <conditionalFormatting sqref="C254:C260">
    <cfRule type="cellIs" dxfId="2949" priority="13" operator="equal">
      <formula>"Activo"</formula>
    </cfRule>
  </conditionalFormatting>
  <conditionalFormatting sqref="C262:C274">
    <cfRule type="cellIs" dxfId="2948" priority="12" operator="equal">
      <formula>"Activo"</formula>
    </cfRule>
  </conditionalFormatting>
  <conditionalFormatting sqref="C279:C293">
    <cfRule type="cellIs" dxfId="2947" priority="11" operator="equal">
      <formula>"Activo"</formula>
    </cfRule>
  </conditionalFormatting>
  <conditionalFormatting sqref="C298:C309">
    <cfRule type="cellIs" dxfId="2946" priority="10" operator="equal">
      <formula>"Activo"</formula>
    </cfRule>
  </conditionalFormatting>
  <conditionalFormatting sqref="C314:C320">
    <cfRule type="cellIs" dxfId="2945" priority="9" operator="equal">
      <formula>"Activo"</formula>
    </cfRule>
  </conditionalFormatting>
  <conditionalFormatting sqref="D32:D46">
    <cfRule type="cellIs" dxfId="2944" priority="105" operator="notEqual">
      <formula>"SO"</formula>
    </cfRule>
  </conditionalFormatting>
  <conditionalFormatting sqref="D51:D58">
    <cfRule type="cellIs" dxfId="2943" priority="104" operator="notEqual">
      <formula>"SO"</formula>
    </cfRule>
  </conditionalFormatting>
  <conditionalFormatting sqref="D63:D68">
    <cfRule type="cellIs" dxfId="2942" priority="103" operator="notEqual">
      <formula>"SO"</formula>
    </cfRule>
  </conditionalFormatting>
  <conditionalFormatting sqref="D73:D80">
    <cfRule type="cellIs" dxfId="2941" priority="102" operator="notEqual">
      <formula>"SO"</formula>
    </cfRule>
  </conditionalFormatting>
  <conditionalFormatting sqref="D85:D91">
    <cfRule type="cellIs" dxfId="2940" priority="101" operator="notEqual">
      <formula>"SO"</formula>
    </cfRule>
  </conditionalFormatting>
  <conditionalFormatting sqref="D96:D118">
    <cfRule type="cellIs" dxfId="2939" priority="100" operator="notEqual">
      <formula>"SO"</formula>
    </cfRule>
  </conditionalFormatting>
  <conditionalFormatting sqref="D123:D137">
    <cfRule type="cellIs" dxfId="2938" priority="99" operator="notEqual">
      <formula>"SO"</formula>
    </cfRule>
  </conditionalFormatting>
  <conditionalFormatting sqref="D142:D152">
    <cfRule type="cellIs" dxfId="2937" priority="98" operator="notEqual">
      <formula>"SO"</formula>
    </cfRule>
  </conditionalFormatting>
  <conditionalFormatting sqref="D157:D160">
    <cfRule type="cellIs" dxfId="2936" priority="97" operator="notEqual">
      <formula>"SO"</formula>
    </cfRule>
  </conditionalFormatting>
  <conditionalFormatting sqref="D165:D184">
    <cfRule type="cellIs" dxfId="2935" priority="96" operator="notEqual">
      <formula>"SO"</formula>
    </cfRule>
  </conditionalFormatting>
  <conditionalFormatting sqref="D189:D198">
    <cfRule type="cellIs" dxfId="2934" priority="95" operator="notEqual">
      <formula>"SO"</formula>
    </cfRule>
  </conditionalFormatting>
  <conditionalFormatting sqref="D204:D219">
    <cfRule type="cellIs" dxfId="2933" priority="94" operator="notEqual">
      <formula>"SO"</formula>
    </cfRule>
  </conditionalFormatting>
  <conditionalFormatting sqref="D225:D236">
    <cfRule type="cellIs" dxfId="2932" priority="93" operator="notEqual">
      <formula>"SO"</formula>
    </cfRule>
  </conditionalFormatting>
  <conditionalFormatting sqref="D241:D248">
    <cfRule type="cellIs" dxfId="2931" priority="92" operator="notEqual">
      <formula>"SO"</formula>
    </cfRule>
  </conditionalFormatting>
  <conditionalFormatting sqref="D254:D260">
    <cfRule type="cellIs" dxfId="2930" priority="91" operator="notEqual">
      <formula>"SO"</formula>
    </cfRule>
  </conditionalFormatting>
  <conditionalFormatting sqref="D262:D274">
    <cfRule type="cellIs" dxfId="2929" priority="90" operator="notEqual">
      <formula>"SO"</formula>
    </cfRule>
  </conditionalFormatting>
  <conditionalFormatting sqref="D279:D293">
    <cfRule type="cellIs" dxfId="2928" priority="89" operator="notEqual">
      <formula>"SO"</formula>
    </cfRule>
  </conditionalFormatting>
  <conditionalFormatting sqref="D298:D309">
    <cfRule type="cellIs" dxfId="2927" priority="88" operator="notEqual">
      <formula>"SO"</formula>
    </cfRule>
  </conditionalFormatting>
  <conditionalFormatting sqref="D314:D320">
    <cfRule type="cellIs" dxfId="2926" priority="87" operator="notEqual">
      <formula>"SO"</formula>
    </cfRule>
  </conditionalFormatting>
  <conditionalFormatting sqref="E343">
    <cfRule type="cellIs" dxfId="2925" priority="559" operator="equal">
      <formula>0</formula>
    </cfRule>
  </conditionalFormatting>
  <conditionalFormatting sqref="F32">
    <cfRule type="expression" dxfId="2924" priority="557">
      <formula>$C$32="Activo"</formula>
    </cfRule>
  </conditionalFormatting>
  <conditionalFormatting sqref="F33">
    <cfRule type="expression" dxfId="2923" priority="556">
      <formula>$C$33="Activo"</formula>
    </cfRule>
  </conditionalFormatting>
  <conditionalFormatting sqref="F34">
    <cfRule type="expression" dxfId="2922" priority="555">
      <formula>$C$34="Activo"</formula>
    </cfRule>
  </conditionalFormatting>
  <conditionalFormatting sqref="F35">
    <cfRule type="expression" dxfId="2921" priority="554">
      <formula>$C$35="Activo"</formula>
    </cfRule>
  </conditionalFormatting>
  <conditionalFormatting sqref="F36">
    <cfRule type="expression" dxfId="2920" priority="553">
      <formula>$C$36="Activo"</formula>
    </cfRule>
  </conditionalFormatting>
  <conditionalFormatting sqref="F37">
    <cfRule type="expression" dxfId="2919" priority="552">
      <formula>$C$37="Activo"</formula>
    </cfRule>
  </conditionalFormatting>
  <conditionalFormatting sqref="F38">
    <cfRule type="expression" dxfId="2918" priority="551">
      <formula>$C$38="Activo"</formula>
    </cfRule>
  </conditionalFormatting>
  <conditionalFormatting sqref="F39">
    <cfRule type="expression" dxfId="2917" priority="550">
      <formula>$C$39="Activo"</formula>
    </cfRule>
  </conditionalFormatting>
  <conditionalFormatting sqref="F40">
    <cfRule type="expression" dxfId="2916" priority="549">
      <formula>$C$40="Activo"</formula>
    </cfRule>
  </conditionalFormatting>
  <conditionalFormatting sqref="F41">
    <cfRule type="expression" dxfId="2915" priority="548">
      <formula>$C$41="Activo"</formula>
    </cfRule>
  </conditionalFormatting>
  <conditionalFormatting sqref="F42">
    <cfRule type="expression" dxfId="2914" priority="547">
      <formula>$C$42="Activo"</formula>
    </cfRule>
  </conditionalFormatting>
  <conditionalFormatting sqref="F43">
    <cfRule type="expression" dxfId="2913" priority="546">
      <formula>$C$43="Activo"</formula>
    </cfRule>
  </conditionalFormatting>
  <conditionalFormatting sqref="F44">
    <cfRule type="expression" dxfId="2912" priority="545">
      <formula>$C$44="Activo"</formula>
    </cfRule>
  </conditionalFormatting>
  <conditionalFormatting sqref="F45">
    <cfRule type="expression" dxfId="2911" priority="544">
      <formula>$C$45="Activo"</formula>
    </cfRule>
  </conditionalFormatting>
  <conditionalFormatting sqref="F46">
    <cfRule type="expression" dxfId="2910" priority="543">
      <formula>$C$46="Activo"</formula>
    </cfRule>
  </conditionalFormatting>
  <conditionalFormatting sqref="F51">
    <cfRule type="expression" dxfId="2909" priority="542">
      <formula>$C$51="Activo"</formula>
    </cfRule>
  </conditionalFormatting>
  <conditionalFormatting sqref="F52">
    <cfRule type="expression" dxfId="2908" priority="541">
      <formula>$C$52="Activo"</formula>
    </cfRule>
  </conditionalFormatting>
  <conditionalFormatting sqref="F53">
    <cfRule type="expression" dxfId="2907" priority="540">
      <formula>$C$53="Activo"</formula>
    </cfRule>
  </conditionalFormatting>
  <conditionalFormatting sqref="F54">
    <cfRule type="expression" dxfId="2906" priority="539">
      <formula>$C$54="Activo"</formula>
    </cfRule>
  </conditionalFormatting>
  <conditionalFormatting sqref="F55">
    <cfRule type="expression" dxfId="2905" priority="538">
      <formula>$C$55="Activo"</formula>
    </cfRule>
  </conditionalFormatting>
  <conditionalFormatting sqref="F56">
    <cfRule type="expression" dxfId="2904" priority="537">
      <formula>$C$56="Activo"</formula>
    </cfRule>
  </conditionalFormatting>
  <conditionalFormatting sqref="F57">
    <cfRule type="expression" dxfId="2903" priority="536">
      <formula>$C$57="Activo"</formula>
    </cfRule>
  </conditionalFormatting>
  <conditionalFormatting sqref="F58">
    <cfRule type="expression" dxfId="2902" priority="535">
      <formula>$C$58="Activo"</formula>
    </cfRule>
  </conditionalFormatting>
  <conditionalFormatting sqref="F63">
    <cfRule type="expression" dxfId="2901" priority="534">
      <formula>$C$63="Activo"</formula>
    </cfRule>
  </conditionalFormatting>
  <conditionalFormatting sqref="F64">
    <cfRule type="expression" dxfId="2900" priority="533">
      <formula>$C$64="Activo"</formula>
    </cfRule>
  </conditionalFormatting>
  <conditionalFormatting sqref="F65">
    <cfRule type="expression" dxfId="2899" priority="532">
      <formula>$C$65="Activo"</formula>
    </cfRule>
  </conditionalFormatting>
  <conditionalFormatting sqref="F66">
    <cfRule type="expression" dxfId="2898" priority="531">
      <formula>$C$66="Activo"</formula>
    </cfRule>
  </conditionalFormatting>
  <conditionalFormatting sqref="F67">
    <cfRule type="expression" dxfId="2897" priority="530">
      <formula>$C$67="Activo"</formula>
    </cfRule>
  </conditionalFormatting>
  <conditionalFormatting sqref="F68">
    <cfRule type="expression" dxfId="2896" priority="529">
      <formula>$C$68="Activo"</formula>
    </cfRule>
  </conditionalFormatting>
  <conditionalFormatting sqref="F73">
    <cfRule type="expression" dxfId="2895" priority="528">
      <formula>$C$73="Activo"</formula>
    </cfRule>
  </conditionalFormatting>
  <conditionalFormatting sqref="F74">
    <cfRule type="expression" dxfId="2894" priority="527">
      <formula>$C$74="Activo"</formula>
    </cfRule>
  </conditionalFormatting>
  <conditionalFormatting sqref="F75">
    <cfRule type="expression" dxfId="2893" priority="526">
      <formula>$C$75="Activo"</formula>
    </cfRule>
  </conditionalFormatting>
  <conditionalFormatting sqref="F76">
    <cfRule type="expression" dxfId="2892" priority="525">
      <formula>$C$76="Activo"</formula>
    </cfRule>
  </conditionalFormatting>
  <conditionalFormatting sqref="F77">
    <cfRule type="expression" dxfId="2891" priority="524">
      <formula>$C$77="Activo"</formula>
    </cfRule>
  </conditionalFormatting>
  <conditionalFormatting sqref="F78">
    <cfRule type="expression" dxfId="2890" priority="523">
      <formula>$C$78="Activo"</formula>
    </cfRule>
  </conditionalFormatting>
  <conditionalFormatting sqref="F79">
    <cfRule type="expression" dxfId="2889" priority="522">
      <formula>$C$79="Activo"</formula>
    </cfRule>
  </conditionalFormatting>
  <conditionalFormatting sqref="F80">
    <cfRule type="expression" dxfId="2888" priority="521">
      <formula>$C$80="Activo"</formula>
    </cfRule>
  </conditionalFormatting>
  <conditionalFormatting sqref="F85">
    <cfRule type="expression" dxfId="2887" priority="520">
      <formula>$C$85="activo"</formula>
    </cfRule>
  </conditionalFormatting>
  <conditionalFormatting sqref="F86">
    <cfRule type="expression" dxfId="2886" priority="519">
      <formula>$C$86="activo"</formula>
    </cfRule>
  </conditionalFormatting>
  <conditionalFormatting sqref="F87">
    <cfRule type="expression" dxfId="2885" priority="518">
      <formula>$C$87="activo"</formula>
    </cfRule>
  </conditionalFormatting>
  <conditionalFormatting sqref="F88">
    <cfRule type="expression" dxfId="2884" priority="517">
      <formula>$C$88="activo"</formula>
    </cfRule>
  </conditionalFormatting>
  <conditionalFormatting sqref="F89">
    <cfRule type="expression" dxfId="2883" priority="516">
      <formula>$C$89="activo"</formula>
    </cfRule>
  </conditionalFormatting>
  <conditionalFormatting sqref="F90">
    <cfRule type="expression" dxfId="2882" priority="515">
      <formula>$C$90="activo"</formula>
    </cfRule>
  </conditionalFormatting>
  <conditionalFormatting sqref="F91">
    <cfRule type="expression" dxfId="2881" priority="514">
      <formula>$C$91="activo"</formula>
    </cfRule>
  </conditionalFormatting>
  <conditionalFormatting sqref="F96">
    <cfRule type="expression" dxfId="2880" priority="513">
      <formula>$C$96="activo"</formula>
    </cfRule>
  </conditionalFormatting>
  <conditionalFormatting sqref="F97">
    <cfRule type="expression" dxfId="2879" priority="512">
      <formula>$C$97="activo"</formula>
    </cfRule>
  </conditionalFormatting>
  <conditionalFormatting sqref="F98">
    <cfRule type="expression" dxfId="2878" priority="511">
      <formula>$C$98="activo"</formula>
    </cfRule>
  </conditionalFormatting>
  <conditionalFormatting sqref="F99">
    <cfRule type="expression" dxfId="2877" priority="510">
      <formula>$C$99="activo"</formula>
    </cfRule>
  </conditionalFormatting>
  <conditionalFormatting sqref="F100">
    <cfRule type="expression" dxfId="2876" priority="509">
      <formula>$C$100="activo"</formula>
    </cfRule>
  </conditionalFormatting>
  <conditionalFormatting sqref="F101">
    <cfRule type="expression" dxfId="2875" priority="508">
      <formula>$C$101="activo"</formula>
    </cfRule>
  </conditionalFormatting>
  <conditionalFormatting sqref="F102">
    <cfRule type="expression" dxfId="2874" priority="507">
      <formula>$C$102="activo"</formula>
    </cfRule>
  </conditionalFormatting>
  <conditionalFormatting sqref="F103">
    <cfRule type="expression" dxfId="2873" priority="506">
      <formula>$C$103="activo"</formula>
    </cfRule>
  </conditionalFormatting>
  <conditionalFormatting sqref="F104">
    <cfRule type="expression" dxfId="2872" priority="505">
      <formula>$C$104="activo"</formula>
    </cfRule>
  </conditionalFormatting>
  <conditionalFormatting sqref="F105">
    <cfRule type="expression" dxfId="2871" priority="504">
      <formula>$C$105="activo"</formula>
    </cfRule>
  </conditionalFormatting>
  <conditionalFormatting sqref="F106">
    <cfRule type="expression" dxfId="2870" priority="503">
      <formula>$C$106="activo"</formula>
    </cfRule>
  </conditionalFormatting>
  <conditionalFormatting sqref="F107">
    <cfRule type="expression" dxfId="2869" priority="502">
      <formula>$C$107="activo"</formula>
    </cfRule>
  </conditionalFormatting>
  <conditionalFormatting sqref="F108">
    <cfRule type="expression" dxfId="2868" priority="142">
      <formula>$C$108="Activo"</formula>
    </cfRule>
  </conditionalFormatting>
  <conditionalFormatting sqref="F109">
    <cfRule type="expression" dxfId="2867" priority="141">
      <formula>$C$109="Activo"</formula>
    </cfRule>
  </conditionalFormatting>
  <conditionalFormatting sqref="F110">
    <cfRule type="expression" dxfId="2866" priority="501">
      <formula>$C$110="activo"</formula>
    </cfRule>
  </conditionalFormatting>
  <conditionalFormatting sqref="F111">
    <cfRule type="expression" dxfId="2865" priority="500">
      <formula>$C$111="activo"</formula>
    </cfRule>
  </conditionalFormatting>
  <conditionalFormatting sqref="F112">
    <cfRule type="expression" dxfId="2864" priority="499">
      <formula>$C$112="activo"</formula>
    </cfRule>
  </conditionalFormatting>
  <conditionalFormatting sqref="F113">
    <cfRule type="expression" dxfId="2863" priority="498">
      <formula>$C$113="activo"</formula>
    </cfRule>
  </conditionalFormatting>
  <conditionalFormatting sqref="F114">
    <cfRule type="expression" dxfId="2862" priority="497">
      <formula>$C$114="activo"</formula>
    </cfRule>
  </conditionalFormatting>
  <conditionalFormatting sqref="F115">
    <cfRule type="expression" dxfId="2861" priority="496">
      <formula>$C$115="activo"</formula>
    </cfRule>
  </conditionalFormatting>
  <conditionalFormatting sqref="F116">
    <cfRule type="expression" dxfId="2860" priority="495">
      <formula>$C$116="activo"</formula>
    </cfRule>
  </conditionalFormatting>
  <conditionalFormatting sqref="F117">
    <cfRule type="expression" dxfId="2859" priority="494">
      <formula>$C$117="activo"</formula>
    </cfRule>
  </conditionalFormatting>
  <conditionalFormatting sqref="F118">
    <cfRule type="expression" dxfId="2858" priority="493">
      <formula>$C$118="activo"</formula>
    </cfRule>
  </conditionalFormatting>
  <conditionalFormatting sqref="F123">
    <cfRule type="expression" dxfId="2857" priority="492">
      <formula>$C$123="activo"</formula>
    </cfRule>
  </conditionalFormatting>
  <conditionalFormatting sqref="F124">
    <cfRule type="expression" dxfId="2856" priority="491">
      <formula>$C$124="activo"</formula>
    </cfRule>
  </conditionalFormatting>
  <conditionalFormatting sqref="F125">
    <cfRule type="expression" dxfId="2855" priority="490">
      <formula>$C$125="activo"</formula>
    </cfRule>
  </conditionalFormatting>
  <conditionalFormatting sqref="F126">
    <cfRule type="expression" dxfId="2854" priority="489">
      <formula>$C$126="activo"</formula>
    </cfRule>
  </conditionalFormatting>
  <conditionalFormatting sqref="F127">
    <cfRule type="expression" dxfId="2853" priority="488">
      <formula>$C$127="activo"</formula>
    </cfRule>
  </conditionalFormatting>
  <conditionalFormatting sqref="F128">
    <cfRule type="expression" dxfId="2852" priority="487">
      <formula>$C$128="activo"</formula>
    </cfRule>
  </conditionalFormatting>
  <conditionalFormatting sqref="F129">
    <cfRule type="expression" dxfId="2851" priority="486">
      <formula>$C$129="activo"</formula>
    </cfRule>
  </conditionalFormatting>
  <conditionalFormatting sqref="F130">
    <cfRule type="expression" dxfId="2850" priority="485">
      <formula>$C$130="activo"</formula>
    </cfRule>
  </conditionalFormatting>
  <conditionalFormatting sqref="F131">
    <cfRule type="expression" dxfId="2849" priority="484">
      <formula>$C$131="activo"</formula>
    </cfRule>
  </conditionalFormatting>
  <conditionalFormatting sqref="F132">
    <cfRule type="expression" dxfId="2848" priority="483">
      <formula>$C$132="activo"</formula>
    </cfRule>
  </conditionalFormatting>
  <conditionalFormatting sqref="F133">
    <cfRule type="expression" dxfId="2847" priority="482">
      <formula>$C$133="activo"</formula>
    </cfRule>
  </conditionalFormatting>
  <conditionalFormatting sqref="F134">
    <cfRule type="expression" dxfId="2846" priority="481">
      <formula>$C$134="activo"</formula>
    </cfRule>
  </conditionalFormatting>
  <conditionalFormatting sqref="F135">
    <cfRule type="expression" dxfId="2845" priority="480">
      <formula>$C$135="activo"</formula>
    </cfRule>
  </conditionalFormatting>
  <conditionalFormatting sqref="F136">
    <cfRule type="expression" dxfId="2844" priority="479">
      <formula>$C$136="activo"</formula>
    </cfRule>
  </conditionalFormatting>
  <conditionalFormatting sqref="F137">
    <cfRule type="expression" dxfId="2843" priority="478">
      <formula>$C$137="activo"</formula>
    </cfRule>
  </conditionalFormatting>
  <conditionalFormatting sqref="F142">
    <cfRule type="expression" dxfId="2842" priority="477">
      <formula>$C$142="activo"</formula>
    </cfRule>
  </conditionalFormatting>
  <conditionalFormatting sqref="F143">
    <cfRule type="expression" dxfId="2841" priority="476">
      <formula>$C$143="activo"</formula>
    </cfRule>
  </conditionalFormatting>
  <conditionalFormatting sqref="F144">
    <cfRule type="expression" dxfId="2840" priority="475">
      <formula>$C$144="activo"</formula>
    </cfRule>
  </conditionalFormatting>
  <conditionalFormatting sqref="F145">
    <cfRule type="expression" dxfId="2839" priority="474">
      <formula>$C$145="activo"</formula>
    </cfRule>
  </conditionalFormatting>
  <conditionalFormatting sqref="F146">
    <cfRule type="expression" dxfId="2838" priority="473">
      <formula>$C$146="activo"</formula>
    </cfRule>
  </conditionalFormatting>
  <conditionalFormatting sqref="F147">
    <cfRule type="expression" dxfId="2837" priority="472">
      <formula>$C$147="activo"</formula>
    </cfRule>
  </conditionalFormatting>
  <conditionalFormatting sqref="F148">
    <cfRule type="expression" dxfId="2836" priority="471">
      <formula>$C$148="activo"</formula>
    </cfRule>
  </conditionalFormatting>
  <conditionalFormatting sqref="F149">
    <cfRule type="expression" dxfId="2835" priority="470">
      <formula>$C$149="activo"</formula>
    </cfRule>
  </conditionalFormatting>
  <conditionalFormatting sqref="F150">
    <cfRule type="expression" dxfId="2834" priority="469">
      <formula>$C$150="activo"</formula>
    </cfRule>
  </conditionalFormatting>
  <conditionalFormatting sqref="F151">
    <cfRule type="expression" dxfId="2833" priority="468">
      <formula>$C$151="activo"</formula>
    </cfRule>
  </conditionalFormatting>
  <conditionalFormatting sqref="F152">
    <cfRule type="expression" dxfId="2832" priority="467">
      <formula>$C$152="activo"</formula>
    </cfRule>
  </conditionalFormatting>
  <conditionalFormatting sqref="F157">
    <cfRule type="expression" dxfId="2831" priority="466">
      <formula>$C$157="activo"</formula>
    </cfRule>
  </conditionalFormatting>
  <conditionalFormatting sqref="F158">
    <cfRule type="expression" dxfId="2830" priority="465">
      <formula>$C$158="activo"</formula>
    </cfRule>
  </conditionalFormatting>
  <conditionalFormatting sqref="F159">
    <cfRule type="expression" dxfId="2829" priority="464">
      <formula>$C$159="activo"</formula>
    </cfRule>
  </conditionalFormatting>
  <conditionalFormatting sqref="F160">
    <cfRule type="expression" dxfId="2828" priority="463">
      <formula>$C$160="activo"</formula>
    </cfRule>
  </conditionalFormatting>
  <conditionalFormatting sqref="F165">
    <cfRule type="expression" dxfId="2827" priority="462">
      <formula>$C$165="activo"</formula>
    </cfRule>
  </conditionalFormatting>
  <conditionalFormatting sqref="F166">
    <cfRule type="expression" dxfId="2826" priority="461">
      <formula>$C$166="activo"</formula>
    </cfRule>
  </conditionalFormatting>
  <conditionalFormatting sqref="F167">
    <cfRule type="expression" dxfId="2825" priority="460">
      <formula>$C$167="activo"</formula>
    </cfRule>
  </conditionalFormatting>
  <conditionalFormatting sqref="F168">
    <cfRule type="expression" dxfId="2824" priority="459">
      <formula>$C$168="activo"</formula>
    </cfRule>
  </conditionalFormatting>
  <conditionalFormatting sqref="F169">
    <cfRule type="expression" dxfId="2823" priority="458">
      <formula>$C$169="activo"</formula>
    </cfRule>
  </conditionalFormatting>
  <conditionalFormatting sqref="F170">
    <cfRule type="expression" dxfId="2822" priority="457">
      <formula>$C$170="activo"</formula>
    </cfRule>
  </conditionalFormatting>
  <conditionalFormatting sqref="F171">
    <cfRule type="expression" dxfId="2821" priority="456">
      <formula>$C$171="activo"</formula>
    </cfRule>
  </conditionalFormatting>
  <conditionalFormatting sqref="F172">
    <cfRule type="expression" dxfId="2820" priority="455">
      <formula>$C$172="activo"</formula>
    </cfRule>
  </conditionalFormatting>
  <conditionalFormatting sqref="F173">
    <cfRule type="expression" dxfId="2819" priority="454">
      <formula>$C$173="activo"</formula>
    </cfRule>
  </conditionalFormatting>
  <conditionalFormatting sqref="F174">
    <cfRule type="expression" dxfId="2818" priority="453">
      <formula>$C$174="Activo"</formula>
    </cfRule>
  </conditionalFormatting>
  <conditionalFormatting sqref="F175">
    <cfRule type="expression" dxfId="2817" priority="452">
      <formula>$C$175="Activo"</formula>
    </cfRule>
  </conditionalFormatting>
  <conditionalFormatting sqref="F176">
    <cfRule type="expression" dxfId="2816" priority="451">
      <formula>$C$176="Activo"</formula>
    </cfRule>
  </conditionalFormatting>
  <conditionalFormatting sqref="F177">
    <cfRule type="expression" dxfId="2815" priority="450">
      <formula>$C$177="Activo"</formula>
    </cfRule>
  </conditionalFormatting>
  <conditionalFormatting sqref="F178">
    <cfRule type="expression" dxfId="2814" priority="449">
      <formula>$C$178="Activo"</formula>
    </cfRule>
  </conditionalFormatting>
  <conditionalFormatting sqref="F179">
    <cfRule type="expression" dxfId="2813" priority="448">
      <formula>$C$179="Activo"</formula>
    </cfRule>
  </conditionalFormatting>
  <conditionalFormatting sqref="F180">
    <cfRule type="expression" dxfId="2812" priority="447">
      <formula>$C$180="Activo"</formula>
    </cfRule>
  </conditionalFormatting>
  <conditionalFormatting sqref="F181">
    <cfRule type="expression" dxfId="2811" priority="446">
      <formula>$C$181="Activo"</formula>
    </cfRule>
  </conditionalFormatting>
  <conditionalFormatting sqref="F182">
    <cfRule type="expression" dxfId="2810" priority="445">
      <formula>$C$182="Activo"</formula>
    </cfRule>
  </conditionalFormatting>
  <conditionalFormatting sqref="F183">
    <cfRule type="expression" dxfId="2809" priority="444">
      <formula>$C$183="Activo"</formula>
    </cfRule>
  </conditionalFormatting>
  <conditionalFormatting sqref="F184">
    <cfRule type="expression" dxfId="2808" priority="443">
      <formula>$C$184="Activo"</formula>
    </cfRule>
  </conditionalFormatting>
  <conditionalFormatting sqref="F189">
    <cfRule type="expression" dxfId="2807" priority="442">
      <formula>$C$189="Activo"</formula>
    </cfRule>
  </conditionalFormatting>
  <conditionalFormatting sqref="F190">
    <cfRule type="expression" dxfId="2806" priority="441">
      <formula>$C$190="Activo"</formula>
    </cfRule>
  </conditionalFormatting>
  <conditionalFormatting sqref="F191">
    <cfRule type="expression" dxfId="2805" priority="440">
      <formula>$C$191="Activo"</formula>
    </cfRule>
  </conditionalFormatting>
  <conditionalFormatting sqref="F192">
    <cfRule type="expression" dxfId="2804" priority="439">
      <formula>$C$192="Activo"</formula>
    </cfRule>
  </conditionalFormatting>
  <conditionalFormatting sqref="F193">
    <cfRule type="expression" dxfId="2803" priority="438">
      <formula>$C$193="Activo"</formula>
    </cfRule>
  </conditionalFormatting>
  <conditionalFormatting sqref="F194">
    <cfRule type="expression" dxfId="2802" priority="437">
      <formula>$C$194="Activo"</formula>
    </cfRule>
  </conditionalFormatting>
  <conditionalFormatting sqref="F195">
    <cfRule type="expression" dxfId="2801" priority="436">
      <formula>$C$195="Activo"</formula>
    </cfRule>
  </conditionalFormatting>
  <conditionalFormatting sqref="F196">
    <cfRule type="expression" dxfId="2800" priority="435">
      <formula>$C$196="Activo"</formula>
    </cfRule>
  </conditionalFormatting>
  <conditionalFormatting sqref="F197">
    <cfRule type="expression" dxfId="2799" priority="434">
      <formula>$C$197="Activo"</formula>
    </cfRule>
  </conditionalFormatting>
  <conditionalFormatting sqref="F198">
    <cfRule type="expression" dxfId="2798" priority="433">
      <formula>$C$198="Activo"</formula>
    </cfRule>
  </conditionalFormatting>
  <conditionalFormatting sqref="F204">
    <cfRule type="expression" dxfId="2797" priority="432">
      <formula>$C$204="Activo"</formula>
    </cfRule>
  </conditionalFormatting>
  <conditionalFormatting sqref="F205">
    <cfRule type="expression" dxfId="2796" priority="431">
      <formula>$C$205="Activo"</formula>
    </cfRule>
  </conditionalFormatting>
  <conditionalFormatting sqref="F206">
    <cfRule type="expression" dxfId="2795" priority="430">
      <formula>$C$206="Activo"</formula>
    </cfRule>
  </conditionalFormatting>
  <conditionalFormatting sqref="F207">
    <cfRule type="expression" dxfId="2794" priority="429">
      <formula>$C$207="Activo"</formula>
    </cfRule>
  </conditionalFormatting>
  <conditionalFormatting sqref="F208">
    <cfRule type="expression" dxfId="2793" priority="428">
      <formula>$C$208="Activo"</formula>
    </cfRule>
  </conditionalFormatting>
  <conditionalFormatting sqref="F209">
    <cfRule type="expression" dxfId="2792" priority="427">
      <formula>$C$209="Activo"</formula>
    </cfRule>
  </conditionalFormatting>
  <conditionalFormatting sqref="F210">
    <cfRule type="expression" dxfId="2791" priority="426">
      <formula>$C$210="Activo"</formula>
    </cfRule>
  </conditionalFormatting>
  <conditionalFormatting sqref="F211">
    <cfRule type="expression" dxfId="2790" priority="425">
      <formula>$C$211="Activo"</formula>
    </cfRule>
  </conditionalFormatting>
  <conditionalFormatting sqref="F212">
    <cfRule type="expression" dxfId="2789" priority="424">
      <formula>$C$212="Activo"</formula>
    </cfRule>
  </conditionalFormatting>
  <conditionalFormatting sqref="F213">
    <cfRule type="expression" dxfId="2788" priority="423">
      <formula>$C$213="Activo"</formula>
    </cfRule>
  </conditionalFormatting>
  <conditionalFormatting sqref="F214">
    <cfRule type="expression" dxfId="2787" priority="422">
      <formula>$C$214="Activo"</formula>
    </cfRule>
  </conditionalFormatting>
  <conditionalFormatting sqref="F215">
    <cfRule type="expression" dxfId="2786" priority="421">
      <formula>$C$215="Activo"</formula>
    </cfRule>
  </conditionalFormatting>
  <conditionalFormatting sqref="F216">
    <cfRule type="expression" dxfId="2785" priority="420">
      <formula>$C$216="Activo"</formula>
    </cfRule>
  </conditionalFormatting>
  <conditionalFormatting sqref="F217">
    <cfRule type="expression" dxfId="2784" priority="419">
      <formula>$C$217="Activo"</formula>
    </cfRule>
  </conditionalFormatting>
  <conditionalFormatting sqref="F218">
    <cfRule type="expression" dxfId="2783" priority="418">
      <formula>$C$218="Activo"</formula>
    </cfRule>
  </conditionalFormatting>
  <conditionalFormatting sqref="F219">
    <cfRule type="expression" dxfId="2782" priority="417">
      <formula>$C$219="Activo"</formula>
    </cfRule>
  </conditionalFormatting>
  <conditionalFormatting sqref="F225">
    <cfRule type="expression" dxfId="2781" priority="416">
      <formula>$C$225="Activo"</formula>
    </cfRule>
  </conditionalFormatting>
  <conditionalFormatting sqref="F226">
    <cfRule type="expression" dxfId="2780" priority="415">
      <formula>$C$226="Activo"</formula>
    </cfRule>
  </conditionalFormatting>
  <conditionalFormatting sqref="F227">
    <cfRule type="expression" dxfId="2779" priority="414">
      <formula>$C$227="Activo"</formula>
    </cfRule>
  </conditionalFormatting>
  <conditionalFormatting sqref="F228">
    <cfRule type="expression" dxfId="2778" priority="413">
      <formula>$C$228="Activo"</formula>
    </cfRule>
  </conditionalFormatting>
  <conditionalFormatting sqref="F229">
    <cfRule type="expression" dxfId="2777" priority="412">
      <formula>$C$229="Activo"</formula>
    </cfRule>
  </conditionalFormatting>
  <conditionalFormatting sqref="F230">
    <cfRule type="expression" dxfId="2776" priority="411">
      <formula>$C$230="Activo"</formula>
    </cfRule>
  </conditionalFormatting>
  <conditionalFormatting sqref="F231">
    <cfRule type="expression" dxfId="2775" priority="410">
      <formula>$C$231="Activo"</formula>
    </cfRule>
  </conditionalFormatting>
  <conditionalFormatting sqref="F232">
    <cfRule type="expression" dxfId="2774" priority="409">
      <formula>$C$232="Activo"</formula>
    </cfRule>
  </conditionalFormatting>
  <conditionalFormatting sqref="F233">
    <cfRule type="expression" dxfId="2773" priority="408">
      <formula>$C$233="Activo"</formula>
    </cfRule>
  </conditionalFormatting>
  <conditionalFormatting sqref="F234">
    <cfRule type="expression" dxfId="2772" priority="407">
      <formula>$C$234="Activo"</formula>
    </cfRule>
  </conditionalFormatting>
  <conditionalFormatting sqref="F235">
    <cfRule type="expression" dxfId="2771" priority="406">
      <formula>$C$235="Activo"</formula>
    </cfRule>
  </conditionalFormatting>
  <conditionalFormatting sqref="F236">
    <cfRule type="expression" dxfId="2770" priority="405">
      <formula>$C$236="Activo"</formula>
    </cfRule>
  </conditionalFormatting>
  <conditionalFormatting sqref="F241">
    <cfRule type="expression" dxfId="2769" priority="404">
      <formula>$C$241="Activo"</formula>
    </cfRule>
  </conditionalFormatting>
  <conditionalFormatting sqref="F242">
    <cfRule type="expression" dxfId="2768" priority="403">
      <formula>$C$242="Activo"</formula>
    </cfRule>
  </conditionalFormatting>
  <conditionalFormatting sqref="F243">
    <cfRule type="expression" dxfId="2767" priority="402">
      <formula>$C$243="Activo"</formula>
    </cfRule>
  </conditionalFormatting>
  <conditionalFormatting sqref="F244">
    <cfRule type="expression" dxfId="2766" priority="401">
      <formula>$C$244="Activo"</formula>
    </cfRule>
  </conditionalFormatting>
  <conditionalFormatting sqref="F245">
    <cfRule type="expression" dxfId="2765" priority="400">
      <formula>$C$245="Activo"</formula>
    </cfRule>
  </conditionalFormatting>
  <conditionalFormatting sqref="F246">
    <cfRule type="expression" dxfId="2764" priority="399">
      <formula>$C$246="Activo"</formula>
    </cfRule>
  </conditionalFormatting>
  <conditionalFormatting sqref="F247">
    <cfRule type="expression" dxfId="2763" priority="398">
      <formula>$C$247="Activo"</formula>
    </cfRule>
  </conditionalFormatting>
  <conditionalFormatting sqref="F248">
    <cfRule type="expression" dxfId="2762" priority="397">
      <formula>$C$248="Activo"</formula>
    </cfRule>
  </conditionalFormatting>
  <conditionalFormatting sqref="F254">
    <cfRule type="expression" dxfId="2761" priority="396">
      <formula>$C$254="Activo"</formula>
    </cfRule>
  </conditionalFormatting>
  <conditionalFormatting sqref="F255">
    <cfRule type="expression" dxfId="2760" priority="395">
      <formula>$C$255="Activo"</formula>
    </cfRule>
  </conditionalFormatting>
  <conditionalFormatting sqref="F256">
    <cfRule type="expression" dxfId="2759" priority="394">
      <formula>$C$256="Activo"</formula>
    </cfRule>
  </conditionalFormatting>
  <conditionalFormatting sqref="F257">
    <cfRule type="expression" dxfId="2758" priority="393">
      <formula>$C$257="Activo"</formula>
    </cfRule>
  </conditionalFormatting>
  <conditionalFormatting sqref="F258">
    <cfRule type="expression" dxfId="2757" priority="392">
      <formula>$C$258="Activo"</formula>
    </cfRule>
  </conditionalFormatting>
  <conditionalFormatting sqref="F259">
    <cfRule type="expression" dxfId="2756" priority="391">
      <formula>$C$259="Activo"</formula>
    </cfRule>
  </conditionalFormatting>
  <conditionalFormatting sqref="F260">
    <cfRule type="expression" dxfId="2755" priority="390">
      <formula>$C$260="Activo"</formula>
    </cfRule>
  </conditionalFormatting>
  <conditionalFormatting sqref="F262">
    <cfRule type="expression" dxfId="2754" priority="389">
      <formula>$C$262="Activo"</formula>
    </cfRule>
  </conditionalFormatting>
  <conditionalFormatting sqref="F263">
    <cfRule type="expression" dxfId="2753" priority="388">
      <formula>$C$263="Activo"</formula>
    </cfRule>
  </conditionalFormatting>
  <conditionalFormatting sqref="F264">
    <cfRule type="expression" dxfId="2752" priority="387">
      <formula>$C$264="Activo"</formula>
    </cfRule>
  </conditionalFormatting>
  <conditionalFormatting sqref="F265">
    <cfRule type="expression" dxfId="2751" priority="386">
      <formula>$C$265="Activo"</formula>
    </cfRule>
  </conditionalFormatting>
  <conditionalFormatting sqref="F266">
    <cfRule type="expression" dxfId="2750" priority="385">
      <formula>$C$266="Activo"</formula>
    </cfRule>
  </conditionalFormatting>
  <conditionalFormatting sqref="F267">
    <cfRule type="expression" dxfId="2749" priority="384">
      <formula>$C$267="Activo"</formula>
    </cfRule>
  </conditionalFormatting>
  <conditionalFormatting sqref="F268">
    <cfRule type="expression" dxfId="2748" priority="225">
      <formula>$C$268="Activo"</formula>
    </cfRule>
  </conditionalFormatting>
  <conditionalFormatting sqref="F269">
    <cfRule type="expression" dxfId="2747" priority="224">
      <formula>$C$269="Activo"</formula>
    </cfRule>
  </conditionalFormatting>
  <conditionalFormatting sqref="F270">
    <cfRule type="expression" dxfId="2746" priority="223">
      <formula>$C$270="Activo"</formula>
    </cfRule>
  </conditionalFormatting>
  <conditionalFormatting sqref="F271">
    <cfRule type="expression" dxfId="2745" priority="222">
      <formula>$C$271="Activo"</formula>
    </cfRule>
  </conditionalFormatting>
  <conditionalFormatting sqref="F272">
    <cfRule type="expression" dxfId="2744" priority="221">
      <formula>$C$272="Activo"</formula>
    </cfRule>
  </conditionalFormatting>
  <conditionalFormatting sqref="F273">
    <cfRule type="expression" dxfId="2743" priority="220">
      <formula>$C$273="Activo"</formula>
    </cfRule>
  </conditionalFormatting>
  <conditionalFormatting sqref="F274">
    <cfRule type="expression" dxfId="2742" priority="219">
      <formula>$C$274="Activo"</formula>
    </cfRule>
  </conditionalFormatting>
  <conditionalFormatting sqref="F279">
    <cfRule type="expression" dxfId="2741" priority="206">
      <formula>$C$279="Activo"</formula>
    </cfRule>
  </conditionalFormatting>
  <conditionalFormatting sqref="F280">
    <cfRule type="expression" dxfId="2740" priority="205">
      <formula>$C$280="Activo"</formula>
    </cfRule>
  </conditionalFormatting>
  <conditionalFormatting sqref="F281">
    <cfRule type="expression" dxfId="2739" priority="204">
      <formula>$C$281="Activo"</formula>
    </cfRule>
  </conditionalFormatting>
  <conditionalFormatting sqref="F282">
    <cfRule type="expression" dxfId="2738" priority="203">
      <formula>$C$282="Activo"</formula>
    </cfRule>
  </conditionalFormatting>
  <conditionalFormatting sqref="F283">
    <cfRule type="expression" dxfId="2737" priority="202">
      <formula>$C$283="Activo"</formula>
    </cfRule>
  </conditionalFormatting>
  <conditionalFormatting sqref="F284">
    <cfRule type="expression" dxfId="2736" priority="201">
      <formula>$C$284="Activo"</formula>
    </cfRule>
  </conditionalFormatting>
  <conditionalFormatting sqref="F285">
    <cfRule type="expression" dxfId="2735" priority="200">
      <formula>$C$285="Activo"</formula>
    </cfRule>
  </conditionalFormatting>
  <conditionalFormatting sqref="F286">
    <cfRule type="expression" dxfId="2734" priority="199">
      <formula>$C$286="Activo"</formula>
    </cfRule>
  </conditionalFormatting>
  <conditionalFormatting sqref="F287">
    <cfRule type="expression" dxfId="2733" priority="198">
      <formula>$C$287="Activo"</formula>
    </cfRule>
  </conditionalFormatting>
  <conditionalFormatting sqref="F288">
    <cfRule type="expression" dxfId="2732" priority="197">
      <formula>$C$288="Activo"</formula>
    </cfRule>
  </conditionalFormatting>
  <conditionalFormatting sqref="F289">
    <cfRule type="expression" dxfId="2731" priority="196">
      <formula>$C$289="Activo"</formula>
    </cfRule>
  </conditionalFormatting>
  <conditionalFormatting sqref="F290">
    <cfRule type="expression" dxfId="2730" priority="195">
      <formula>$C$290="Activo"</formula>
    </cfRule>
  </conditionalFormatting>
  <conditionalFormatting sqref="F291">
    <cfRule type="expression" dxfId="2729" priority="194">
      <formula>$C$291="Activo"</formula>
    </cfRule>
  </conditionalFormatting>
  <conditionalFormatting sqref="F292">
    <cfRule type="expression" dxfId="2728" priority="193">
      <formula>$C$292="Activo"</formula>
    </cfRule>
  </conditionalFormatting>
  <conditionalFormatting sqref="F293">
    <cfRule type="expression" dxfId="2727" priority="192">
      <formula>$C$293="Activo"</formula>
    </cfRule>
  </conditionalFormatting>
  <conditionalFormatting sqref="F298">
    <cfRule type="expression" dxfId="2726" priority="177">
      <formula>$C$298="Activo"</formula>
    </cfRule>
  </conditionalFormatting>
  <conditionalFormatting sqref="F299">
    <cfRule type="expression" dxfId="2725" priority="176">
      <formula>$C$299="Activo"</formula>
    </cfRule>
  </conditionalFormatting>
  <conditionalFormatting sqref="F300">
    <cfRule type="expression" dxfId="2724" priority="175">
      <formula>$C$300="Activo"</formula>
    </cfRule>
  </conditionalFormatting>
  <conditionalFormatting sqref="F301:F302">
    <cfRule type="expression" dxfId="2723" priority="174">
      <formula>$C$301="Activo"</formula>
    </cfRule>
  </conditionalFormatting>
  <conditionalFormatting sqref="F303">
    <cfRule type="expression" dxfId="2722" priority="173">
      <formula>$C$303="Activo"</formula>
    </cfRule>
  </conditionalFormatting>
  <conditionalFormatting sqref="F304">
    <cfRule type="expression" dxfId="2721" priority="172">
      <formula>$C$304="Activo"</formula>
    </cfRule>
  </conditionalFormatting>
  <conditionalFormatting sqref="F305">
    <cfRule type="expression" dxfId="2720" priority="171">
      <formula>$C$305="Activo"</formula>
    </cfRule>
  </conditionalFormatting>
  <conditionalFormatting sqref="F306">
    <cfRule type="expression" dxfId="2719" priority="170">
      <formula>$C$306="Activo"</formula>
    </cfRule>
  </conditionalFormatting>
  <conditionalFormatting sqref="F307">
    <cfRule type="expression" dxfId="2718" priority="169">
      <formula>$C$307="Activo"</formula>
    </cfRule>
  </conditionalFormatting>
  <conditionalFormatting sqref="F308">
    <cfRule type="expression" dxfId="2717" priority="168">
      <formula>$C$308="Activo"</formula>
    </cfRule>
  </conditionalFormatting>
  <conditionalFormatting sqref="F309">
    <cfRule type="expression" dxfId="2716" priority="167">
      <formula>$C$309="Activo"</formula>
    </cfRule>
  </conditionalFormatting>
  <conditionalFormatting sqref="F314">
    <cfRule type="expression" dxfId="2715" priority="149">
      <formula>$C$314="Activo"</formula>
    </cfRule>
  </conditionalFormatting>
  <conditionalFormatting sqref="F315">
    <cfRule type="expression" dxfId="2714" priority="148">
      <formula>$C$315="Activo"</formula>
    </cfRule>
  </conditionalFormatting>
  <conditionalFormatting sqref="F316">
    <cfRule type="expression" dxfId="2713" priority="147">
      <formula>$C$316="Activo"</formula>
    </cfRule>
  </conditionalFormatting>
  <conditionalFormatting sqref="F317">
    <cfRule type="expression" dxfId="2712" priority="146">
      <formula>$C$317="Activo"</formula>
    </cfRule>
  </conditionalFormatting>
  <conditionalFormatting sqref="F318">
    <cfRule type="expression" dxfId="2711" priority="145">
      <formula>$C$318="Activo"</formula>
    </cfRule>
  </conditionalFormatting>
  <conditionalFormatting sqref="F319">
    <cfRule type="expression" dxfId="2710" priority="144">
      <formula>$C$319="Activo"</formula>
    </cfRule>
  </conditionalFormatting>
  <conditionalFormatting sqref="F320">
    <cfRule type="expression" dxfId="2709" priority="143">
      <formula>$C$320="Activo"</formula>
    </cfRule>
  </conditionalFormatting>
  <conditionalFormatting sqref="F327:F342">
    <cfRule type="cellIs" dxfId="2708" priority="6" operator="equal">
      <formula>0</formula>
    </cfRule>
  </conditionalFormatting>
  <conditionalFormatting sqref="G9">
    <cfRule type="notContainsBlanks" dxfId="2707" priority="1">
      <formula>LEN(TRIM(G9))&gt;0</formula>
    </cfRule>
  </conditionalFormatting>
  <conditionalFormatting sqref="G12:G14 G18:G19">
    <cfRule type="notContainsBlanks" dxfId="2706" priority="2">
      <formula>LEN(TRIM(G12))&gt;0</formula>
    </cfRule>
  </conditionalFormatting>
  <conditionalFormatting sqref="G32:G33">
    <cfRule type="expression" dxfId="2705" priority="139">
      <formula>$C$32="Activo"</formula>
    </cfRule>
  </conditionalFormatting>
  <conditionalFormatting sqref="G34">
    <cfRule type="expression" dxfId="2704" priority="383">
      <formula>$C$34="Activo"</formula>
    </cfRule>
  </conditionalFormatting>
  <conditionalFormatting sqref="G35">
    <cfRule type="expression" dxfId="2703" priority="382">
      <formula>$C$35="Activo"</formula>
    </cfRule>
  </conditionalFormatting>
  <conditionalFormatting sqref="G36">
    <cfRule type="expression" dxfId="2702" priority="381">
      <formula>$C$36="Activo"</formula>
    </cfRule>
  </conditionalFormatting>
  <conditionalFormatting sqref="G37">
    <cfRule type="expression" dxfId="2701" priority="380">
      <formula>$C$37="Activo"</formula>
    </cfRule>
  </conditionalFormatting>
  <conditionalFormatting sqref="G38">
    <cfRule type="expression" dxfId="2700" priority="379">
      <formula>$C$38="Activo"</formula>
    </cfRule>
  </conditionalFormatting>
  <conditionalFormatting sqref="G39">
    <cfRule type="expression" dxfId="2699" priority="378">
      <formula>$C$39="Activo"</formula>
    </cfRule>
  </conditionalFormatting>
  <conditionalFormatting sqref="G40">
    <cfRule type="expression" dxfId="2698" priority="377">
      <formula>$C$40="Activo"</formula>
    </cfRule>
  </conditionalFormatting>
  <conditionalFormatting sqref="G41">
    <cfRule type="expression" dxfId="2697" priority="376">
      <formula>$C$41="Activo"</formula>
    </cfRule>
  </conditionalFormatting>
  <conditionalFormatting sqref="G42">
    <cfRule type="expression" dxfId="2696" priority="375">
      <formula>$C$42="Activo"</formula>
    </cfRule>
  </conditionalFormatting>
  <conditionalFormatting sqref="G43">
    <cfRule type="expression" dxfId="2695" priority="374">
      <formula>$C$43="Activo"</formula>
    </cfRule>
  </conditionalFormatting>
  <conditionalFormatting sqref="G44">
    <cfRule type="expression" dxfId="2694" priority="373">
      <formula>$C$44="Activo"</formula>
    </cfRule>
  </conditionalFormatting>
  <conditionalFormatting sqref="G45">
    <cfRule type="expression" dxfId="2693" priority="372">
      <formula>$C$45="Activo"</formula>
    </cfRule>
  </conditionalFormatting>
  <conditionalFormatting sqref="G46">
    <cfRule type="expression" dxfId="2692" priority="371">
      <formula>$C$46="Activo"</formula>
    </cfRule>
  </conditionalFormatting>
  <conditionalFormatting sqref="G51">
    <cfRule type="expression" dxfId="2691" priority="138">
      <formula>$C$51="Activo"</formula>
    </cfRule>
  </conditionalFormatting>
  <conditionalFormatting sqref="G52">
    <cfRule type="expression" dxfId="2690" priority="370">
      <formula>$C$52="Activo"</formula>
    </cfRule>
  </conditionalFormatting>
  <conditionalFormatting sqref="G53">
    <cfRule type="expression" dxfId="2689" priority="369">
      <formula>$C$53="Activo"</formula>
    </cfRule>
  </conditionalFormatting>
  <conditionalFormatting sqref="G54">
    <cfRule type="expression" dxfId="2688" priority="368">
      <formula>$C$54="Activo"</formula>
    </cfRule>
  </conditionalFormatting>
  <conditionalFormatting sqref="G55">
    <cfRule type="expression" dxfId="2687" priority="367">
      <formula>$C$55="Activo"</formula>
    </cfRule>
  </conditionalFormatting>
  <conditionalFormatting sqref="G56">
    <cfRule type="expression" dxfId="2686" priority="366">
      <formula>$C$56="Activo"</formula>
    </cfRule>
  </conditionalFormatting>
  <conditionalFormatting sqref="G57">
    <cfRule type="expression" dxfId="2685" priority="365">
      <formula>$C$57="Activo"</formula>
    </cfRule>
  </conditionalFormatting>
  <conditionalFormatting sqref="G58">
    <cfRule type="expression" dxfId="2684" priority="364">
      <formula>$C$58="Activo"</formula>
    </cfRule>
  </conditionalFormatting>
  <conditionalFormatting sqref="G63">
    <cfRule type="expression" dxfId="2683" priority="125">
      <formula>$C$63="Activo"</formula>
    </cfRule>
  </conditionalFormatting>
  <conditionalFormatting sqref="G64">
    <cfRule type="expression" dxfId="2682" priority="363">
      <formula>$C$64="Activo"</formula>
    </cfRule>
  </conditionalFormatting>
  <conditionalFormatting sqref="G65">
    <cfRule type="expression" dxfId="2681" priority="362">
      <formula>$C$65="Activo"</formula>
    </cfRule>
  </conditionalFormatting>
  <conditionalFormatting sqref="G66">
    <cfRule type="expression" dxfId="2680" priority="361">
      <formula>$C$66="Activo"</formula>
    </cfRule>
  </conditionalFormatting>
  <conditionalFormatting sqref="G67">
    <cfRule type="expression" dxfId="2679" priority="360">
      <formula>$C$67="Activo"</formula>
    </cfRule>
  </conditionalFormatting>
  <conditionalFormatting sqref="G68">
    <cfRule type="expression" dxfId="2678" priority="359">
      <formula>$C$68="Activo"</formula>
    </cfRule>
  </conditionalFormatting>
  <conditionalFormatting sqref="G73">
    <cfRule type="expression" dxfId="2677" priority="127">
      <formula>$C$73="Activo"</formula>
    </cfRule>
  </conditionalFormatting>
  <conditionalFormatting sqref="G74">
    <cfRule type="expression" dxfId="2676" priority="358">
      <formula>$C$74="Activo"</formula>
    </cfRule>
  </conditionalFormatting>
  <conditionalFormatting sqref="G75">
    <cfRule type="expression" dxfId="2675" priority="357">
      <formula>$C$75="Activo"</formula>
    </cfRule>
  </conditionalFormatting>
  <conditionalFormatting sqref="G76">
    <cfRule type="expression" dxfId="2674" priority="356">
      <formula>$C$76="Activo"</formula>
    </cfRule>
  </conditionalFormatting>
  <conditionalFormatting sqref="G77">
    <cfRule type="expression" dxfId="2673" priority="355">
      <formula>$C$77="Activo"</formula>
    </cfRule>
  </conditionalFormatting>
  <conditionalFormatting sqref="G78">
    <cfRule type="expression" dxfId="2672" priority="354">
      <formula>$C$78="Activo"</formula>
    </cfRule>
  </conditionalFormatting>
  <conditionalFormatting sqref="G79">
    <cfRule type="expression" dxfId="2671" priority="353">
      <formula>$C$79="Activo"</formula>
    </cfRule>
  </conditionalFormatting>
  <conditionalFormatting sqref="G80">
    <cfRule type="expression" dxfId="2670" priority="352">
      <formula>$C$80="Activo"</formula>
    </cfRule>
  </conditionalFormatting>
  <conditionalFormatting sqref="G85">
    <cfRule type="expression" dxfId="2669" priority="126">
      <formula>$C$85="Activo"</formula>
    </cfRule>
  </conditionalFormatting>
  <conditionalFormatting sqref="G86">
    <cfRule type="expression" dxfId="2668" priority="351">
      <formula>$C$86="activo"</formula>
    </cfRule>
  </conditionalFormatting>
  <conditionalFormatting sqref="G87">
    <cfRule type="expression" dxfId="2667" priority="350">
      <formula>$C$87="activo"</formula>
    </cfRule>
  </conditionalFormatting>
  <conditionalFormatting sqref="G88">
    <cfRule type="expression" dxfId="2666" priority="349">
      <formula>$C$88="activo"</formula>
    </cfRule>
  </conditionalFormatting>
  <conditionalFormatting sqref="G89">
    <cfRule type="expression" dxfId="2665" priority="348">
      <formula>$C$89="activo"</formula>
    </cfRule>
  </conditionalFormatting>
  <conditionalFormatting sqref="G90">
    <cfRule type="expression" dxfId="2664" priority="347">
      <formula>$C$90="activo"</formula>
    </cfRule>
  </conditionalFormatting>
  <conditionalFormatting sqref="G91">
    <cfRule type="expression" dxfId="2663" priority="346">
      <formula>$C$91="activo"</formula>
    </cfRule>
  </conditionalFormatting>
  <conditionalFormatting sqref="G96">
    <cfRule type="expression" dxfId="2662" priority="345">
      <formula>$C$96="activo"</formula>
    </cfRule>
  </conditionalFormatting>
  <conditionalFormatting sqref="G97">
    <cfRule type="expression" dxfId="2661" priority="344">
      <formula>$C$97="activo"</formula>
    </cfRule>
  </conditionalFormatting>
  <conditionalFormatting sqref="G98">
    <cfRule type="expression" dxfId="2660" priority="343">
      <formula>$C$98="activo"</formula>
    </cfRule>
  </conditionalFormatting>
  <conditionalFormatting sqref="G99">
    <cfRule type="expression" dxfId="2659" priority="342">
      <formula>$C$99="activo"</formula>
    </cfRule>
  </conditionalFormatting>
  <conditionalFormatting sqref="G100">
    <cfRule type="expression" dxfId="2658" priority="341">
      <formula>$C$100="activo"</formula>
    </cfRule>
  </conditionalFormatting>
  <conditionalFormatting sqref="G101">
    <cfRule type="expression" dxfId="2657" priority="340">
      <formula>$C$101="activo"</formula>
    </cfRule>
  </conditionalFormatting>
  <conditionalFormatting sqref="G102">
    <cfRule type="expression" dxfId="2656" priority="339">
      <formula>$C$102="activo"</formula>
    </cfRule>
  </conditionalFormatting>
  <conditionalFormatting sqref="G103">
    <cfRule type="expression" dxfId="2655" priority="338">
      <formula>$C$103="activo"</formula>
    </cfRule>
  </conditionalFormatting>
  <conditionalFormatting sqref="G104">
    <cfRule type="expression" dxfId="2654" priority="337">
      <formula>$C$104="activo"</formula>
    </cfRule>
  </conditionalFormatting>
  <conditionalFormatting sqref="G105">
    <cfRule type="expression" dxfId="2653" priority="336">
      <formula>$C$105="activo"</formula>
    </cfRule>
  </conditionalFormatting>
  <conditionalFormatting sqref="G106">
    <cfRule type="expression" dxfId="2652" priority="335">
      <formula>$C$106="activo"</formula>
    </cfRule>
  </conditionalFormatting>
  <conditionalFormatting sqref="G107">
    <cfRule type="expression" dxfId="2651" priority="334">
      <formula>$C$107="activo"</formula>
    </cfRule>
  </conditionalFormatting>
  <conditionalFormatting sqref="G108">
    <cfRule type="expression" dxfId="2650" priority="333">
      <formula>$C$108="activo"</formula>
    </cfRule>
  </conditionalFormatting>
  <conditionalFormatting sqref="G109">
    <cfRule type="expression" dxfId="2649" priority="332">
      <formula>$C$109="activo"</formula>
    </cfRule>
  </conditionalFormatting>
  <conditionalFormatting sqref="G110">
    <cfRule type="expression" dxfId="2648" priority="331">
      <formula>$C$110="activo"</formula>
    </cfRule>
  </conditionalFormatting>
  <conditionalFormatting sqref="G111">
    <cfRule type="expression" dxfId="2647" priority="330">
      <formula>$C$111="activo"</formula>
    </cfRule>
  </conditionalFormatting>
  <conditionalFormatting sqref="G112">
    <cfRule type="expression" dxfId="2646" priority="329">
      <formula>$C$112="activo"</formula>
    </cfRule>
  </conditionalFormatting>
  <conditionalFormatting sqref="G113">
    <cfRule type="expression" dxfId="2645" priority="328">
      <formula>$C$113="activo"</formula>
    </cfRule>
  </conditionalFormatting>
  <conditionalFormatting sqref="G114">
    <cfRule type="expression" dxfId="2644" priority="327">
      <formula>$C$114="activo"</formula>
    </cfRule>
  </conditionalFormatting>
  <conditionalFormatting sqref="G115">
    <cfRule type="expression" dxfId="2643" priority="326">
      <formula>$C$115="activo"</formula>
    </cfRule>
  </conditionalFormatting>
  <conditionalFormatting sqref="G116">
    <cfRule type="expression" dxfId="2642" priority="325">
      <formula>$C$116="activo"</formula>
    </cfRule>
  </conditionalFormatting>
  <conditionalFormatting sqref="G117">
    <cfRule type="expression" dxfId="2641" priority="324">
      <formula>$C$117="activo"</formula>
    </cfRule>
  </conditionalFormatting>
  <conditionalFormatting sqref="G118">
    <cfRule type="expression" dxfId="2640" priority="323">
      <formula>$C$118="activo"</formula>
    </cfRule>
  </conditionalFormatting>
  <conditionalFormatting sqref="G123">
    <cfRule type="expression" dxfId="2639" priority="137">
      <formula>$C$123="activo"</formula>
    </cfRule>
  </conditionalFormatting>
  <conditionalFormatting sqref="G124">
    <cfRule type="expression" dxfId="2638" priority="322">
      <formula>$C$124="activo"</formula>
    </cfRule>
  </conditionalFormatting>
  <conditionalFormatting sqref="G125">
    <cfRule type="expression" dxfId="2637" priority="321">
      <formula>$C$125="activo"</formula>
    </cfRule>
  </conditionalFormatting>
  <conditionalFormatting sqref="G126">
    <cfRule type="expression" dxfId="2636" priority="320">
      <formula>$C$126="activo"</formula>
    </cfRule>
  </conditionalFormatting>
  <conditionalFormatting sqref="G127">
    <cfRule type="expression" dxfId="2635" priority="319">
      <formula>$C$127="activo"</formula>
    </cfRule>
  </conditionalFormatting>
  <conditionalFormatting sqref="G128">
    <cfRule type="expression" dxfId="2634" priority="318">
      <formula>$C$128="activo"</formula>
    </cfRule>
  </conditionalFormatting>
  <conditionalFormatting sqref="G129">
    <cfRule type="expression" dxfId="2633" priority="317">
      <formula>$C$129="activo"</formula>
    </cfRule>
  </conditionalFormatting>
  <conditionalFormatting sqref="G130">
    <cfRule type="expression" dxfId="2632" priority="316">
      <formula>$C$130="activo"</formula>
    </cfRule>
  </conditionalFormatting>
  <conditionalFormatting sqref="G131">
    <cfRule type="expression" dxfId="2631" priority="315">
      <formula>$C$131="activo"</formula>
    </cfRule>
  </conditionalFormatting>
  <conditionalFormatting sqref="G132">
    <cfRule type="expression" dxfId="2630" priority="314">
      <formula>$C$132="activo"</formula>
    </cfRule>
  </conditionalFormatting>
  <conditionalFormatting sqref="G133">
    <cfRule type="expression" dxfId="2629" priority="313">
      <formula>$C$133="activo"</formula>
    </cfRule>
  </conditionalFormatting>
  <conditionalFormatting sqref="G134">
    <cfRule type="expression" dxfId="2628" priority="312">
      <formula>$C$134="activo"</formula>
    </cfRule>
  </conditionalFormatting>
  <conditionalFormatting sqref="G135">
    <cfRule type="expression" dxfId="2627" priority="311">
      <formula>$C$135="activo"</formula>
    </cfRule>
  </conditionalFormatting>
  <conditionalFormatting sqref="G136">
    <cfRule type="expression" dxfId="2626" priority="310">
      <formula>$C$136="activo"</formula>
    </cfRule>
  </conditionalFormatting>
  <conditionalFormatting sqref="G137">
    <cfRule type="expression" dxfId="2625" priority="309">
      <formula>$C$137="activo"</formula>
    </cfRule>
  </conditionalFormatting>
  <conditionalFormatting sqref="G142">
    <cfRule type="expression" dxfId="2624" priority="136">
      <formula>$C$142="activo"</formula>
    </cfRule>
  </conditionalFormatting>
  <conditionalFormatting sqref="G143">
    <cfRule type="expression" dxfId="2623" priority="307">
      <formula>$C$143="activo"</formula>
    </cfRule>
  </conditionalFormatting>
  <conditionalFormatting sqref="G144">
    <cfRule type="expression" dxfId="2622" priority="306">
      <formula>$C$144="activo"</formula>
    </cfRule>
  </conditionalFormatting>
  <conditionalFormatting sqref="G145">
    <cfRule type="expression" dxfId="2621" priority="305">
      <formula>$C$145="activo"</formula>
    </cfRule>
  </conditionalFormatting>
  <conditionalFormatting sqref="G146">
    <cfRule type="expression" dxfId="2620" priority="304">
      <formula>$C$146="activo"</formula>
    </cfRule>
  </conditionalFormatting>
  <conditionalFormatting sqref="G147">
    <cfRule type="expression" dxfId="2619" priority="303">
      <formula>$C$147="activo"</formula>
    </cfRule>
  </conditionalFormatting>
  <conditionalFormatting sqref="G148">
    <cfRule type="expression" dxfId="2618" priority="302">
      <formula>$C$148="activo"</formula>
    </cfRule>
  </conditionalFormatting>
  <conditionalFormatting sqref="G149">
    <cfRule type="expression" dxfId="2617" priority="301">
      <formula>$C$149="activo"</formula>
    </cfRule>
  </conditionalFormatting>
  <conditionalFormatting sqref="G150">
    <cfRule type="expression" dxfId="2616" priority="300">
      <formula>$C$150="activo"</formula>
    </cfRule>
  </conditionalFormatting>
  <conditionalFormatting sqref="G151">
    <cfRule type="expression" dxfId="2615" priority="299">
      <formula>$C$151="activo"</formula>
    </cfRule>
  </conditionalFormatting>
  <conditionalFormatting sqref="G152">
    <cfRule type="expression" dxfId="2614" priority="298">
      <formula>$C$152="activo"</formula>
    </cfRule>
  </conditionalFormatting>
  <conditionalFormatting sqref="G157">
    <cfRule type="expression" dxfId="2613" priority="132">
      <formula>$C$157="activo"</formula>
    </cfRule>
  </conditionalFormatting>
  <conditionalFormatting sqref="G158">
    <cfRule type="expression" dxfId="2612" priority="297">
      <formula>$C$158="activo"</formula>
    </cfRule>
  </conditionalFormatting>
  <conditionalFormatting sqref="G159">
    <cfRule type="expression" dxfId="2611" priority="296">
      <formula>$C$159="activo"</formula>
    </cfRule>
  </conditionalFormatting>
  <conditionalFormatting sqref="G160">
    <cfRule type="expression" dxfId="2610" priority="295">
      <formula>$C$160="activo"</formula>
    </cfRule>
  </conditionalFormatting>
  <conditionalFormatting sqref="G165">
    <cfRule type="expression" dxfId="2609" priority="294">
      <formula>$C$165="activo"</formula>
    </cfRule>
  </conditionalFormatting>
  <conditionalFormatting sqref="G166">
    <cfRule type="expression" dxfId="2608" priority="293">
      <formula>$C$166="activo"</formula>
    </cfRule>
  </conditionalFormatting>
  <conditionalFormatting sqref="G167">
    <cfRule type="expression" dxfId="2607" priority="292">
      <formula>$C$167="activo"</formula>
    </cfRule>
  </conditionalFormatting>
  <conditionalFormatting sqref="G168">
    <cfRule type="expression" dxfId="2606" priority="291">
      <formula>$C$168="activo"</formula>
    </cfRule>
  </conditionalFormatting>
  <conditionalFormatting sqref="G169">
    <cfRule type="expression" dxfId="2605" priority="290">
      <formula>$C$169="activo"</formula>
    </cfRule>
  </conditionalFormatting>
  <conditionalFormatting sqref="G170">
    <cfRule type="expression" dxfId="2604" priority="289">
      <formula>$C$170="Activo"</formula>
    </cfRule>
  </conditionalFormatting>
  <conditionalFormatting sqref="G171">
    <cfRule type="expression" dxfId="2603" priority="288">
      <formula>$C$171="Activo"</formula>
    </cfRule>
  </conditionalFormatting>
  <conditionalFormatting sqref="G172">
    <cfRule type="expression" dxfId="2602" priority="287">
      <formula>$C$172="Activo"</formula>
    </cfRule>
  </conditionalFormatting>
  <conditionalFormatting sqref="G173">
    <cfRule type="expression" dxfId="2601" priority="286">
      <formula>$C$173="Activo"</formula>
    </cfRule>
  </conditionalFormatting>
  <conditionalFormatting sqref="G174">
    <cfRule type="expression" dxfId="2600" priority="285">
      <formula>$C$174="Activo"</formula>
    </cfRule>
  </conditionalFormatting>
  <conditionalFormatting sqref="G175">
    <cfRule type="expression" dxfId="2599" priority="284">
      <formula>$C$175="Activo"</formula>
    </cfRule>
  </conditionalFormatting>
  <conditionalFormatting sqref="G176">
    <cfRule type="expression" dxfId="2598" priority="283">
      <formula>$C$176="Activo"</formula>
    </cfRule>
  </conditionalFormatting>
  <conditionalFormatting sqref="G177">
    <cfRule type="expression" dxfId="2597" priority="282">
      <formula>$C$177="Activo"</formula>
    </cfRule>
  </conditionalFormatting>
  <conditionalFormatting sqref="G178">
    <cfRule type="expression" dxfId="2596" priority="281">
      <formula>$C$178="Activo"</formula>
    </cfRule>
  </conditionalFormatting>
  <conditionalFormatting sqref="G179">
    <cfRule type="expression" dxfId="2595" priority="280">
      <formula>$C$179="Activo"</formula>
    </cfRule>
  </conditionalFormatting>
  <conditionalFormatting sqref="G180">
    <cfRule type="expression" dxfId="2594" priority="279">
      <formula>$C$180="Activo"</formula>
    </cfRule>
  </conditionalFormatting>
  <conditionalFormatting sqref="G181">
    <cfRule type="expression" dxfId="2593" priority="278">
      <formula>$C$181="Activo"</formula>
    </cfRule>
  </conditionalFormatting>
  <conditionalFormatting sqref="G182">
    <cfRule type="expression" dxfId="2592" priority="277">
      <formula>$C$182="Activo"</formula>
    </cfRule>
  </conditionalFormatting>
  <conditionalFormatting sqref="G183">
    <cfRule type="expression" dxfId="2591" priority="276">
      <formula>$C$183="Activo"</formula>
    </cfRule>
  </conditionalFormatting>
  <conditionalFormatting sqref="G184">
    <cfRule type="expression" dxfId="2590" priority="275">
      <formula>$C$184="Activo"</formula>
    </cfRule>
  </conditionalFormatting>
  <conditionalFormatting sqref="G189">
    <cfRule type="expression" dxfId="2589" priority="274">
      <formula>$C$189="Activo"</formula>
    </cfRule>
  </conditionalFormatting>
  <conditionalFormatting sqref="G190">
    <cfRule type="expression" dxfId="2588" priority="273">
      <formula>$C$190="Activo"</formula>
    </cfRule>
  </conditionalFormatting>
  <conditionalFormatting sqref="G191">
    <cfRule type="expression" dxfId="2587" priority="272">
      <formula>$C$191="Activo"</formula>
    </cfRule>
  </conditionalFormatting>
  <conditionalFormatting sqref="G192">
    <cfRule type="expression" dxfId="2586" priority="271">
      <formula>$C$192="Activo"</formula>
    </cfRule>
  </conditionalFormatting>
  <conditionalFormatting sqref="G193">
    <cfRule type="expression" dxfId="2585" priority="270">
      <formula>$C$193="Activo"</formula>
    </cfRule>
  </conditionalFormatting>
  <conditionalFormatting sqref="G194">
    <cfRule type="expression" dxfId="2584" priority="269">
      <formula>$C$194="Activo"</formula>
    </cfRule>
  </conditionalFormatting>
  <conditionalFormatting sqref="G195">
    <cfRule type="expression" dxfId="2583" priority="268">
      <formula>$C$195="Activo"</formula>
    </cfRule>
  </conditionalFormatting>
  <conditionalFormatting sqref="G196">
    <cfRule type="expression" dxfId="2582" priority="267">
      <formula>$C$196="Activo"</formula>
    </cfRule>
  </conditionalFormatting>
  <conditionalFormatting sqref="G197">
    <cfRule type="expression" dxfId="2581" priority="266">
      <formula>$C$197="Activo"</formula>
    </cfRule>
  </conditionalFormatting>
  <conditionalFormatting sqref="G198">
    <cfRule type="expression" dxfId="2580" priority="140">
      <formula>$C$198="Activo"</formula>
    </cfRule>
  </conditionalFormatting>
  <conditionalFormatting sqref="G204">
    <cfRule type="expression" dxfId="2579" priority="131">
      <formula>$C$204="Activo"</formula>
    </cfRule>
  </conditionalFormatting>
  <conditionalFormatting sqref="G205">
    <cfRule type="expression" dxfId="2578" priority="265">
      <formula>$C$205="Activo"</formula>
    </cfRule>
  </conditionalFormatting>
  <conditionalFormatting sqref="G206">
    <cfRule type="expression" dxfId="2577" priority="264">
      <formula>$C$206="Activo"</formula>
    </cfRule>
  </conditionalFormatting>
  <conditionalFormatting sqref="G207">
    <cfRule type="expression" dxfId="2576" priority="263">
      <formula>$C$207="Activo"</formula>
    </cfRule>
  </conditionalFormatting>
  <conditionalFormatting sqref="G208">
    <cfRule type="expression" dxfId="2575" priority="262">
      <formula>$C$208="Activo"</formula>
    </cfRule>
  </conditionalFormatting>
  <conditionalFormatting sqref="G209">
    <cfRule type="expression" dxfId="2574" priority="261">
      <formula>$C$209="Activo"</formula>
    </cfRule>
  </conditionalFormatting>
  <conditionalFormatting sqref="G210">
    <cfRule type="expression" dxfId="2573" priority="260">
      <formula>$C$210="Activo"</formula>
    </cfRule>
  </conditionalFormatting>
  <conditionalFormatting sqref="G211">
    <cfRule type="expression" dxfId="2572" priority="259">
      <formula>$C$211="Activo"</formula>
    </cfRule>
  </conditionalFormatting>
  <conditionalFormatting sqref="G212">
    <cfRule type="expression" dxfId="2571" priority="258">
      <formula>$C$212="Activo"</formula>
    </cfRule>
  </conditionalFormatting>
  <conditionalFormatting sqref="G213">
    <cfRule type="expression" dxfId="2570" priority="257">
      <formula>$C$213="Activo"</formula>
    </cfRule>
  </conditionalFormatting>
  <conditionalFormatting sqref="G214">
    <cfRule type="expression" dxfId="2569" priority="256">
      <formula>$C$214="Activo"</formula>
    </cfRule>
  </conditionalFormatting>
  <conditionalFormatting sqref="G215">
    <cfRule type="expression" dxfId="2568" priority="255">
      <formula>$C$215="Activo"</formula>
    </cfRule>
  </conditionalFormatting>
  <conditionalFormatting sqref="G216">
    <cfRule type="expression" dxfId="2567" priority="254">
      <formula>$C$216="Activo"</formula>
    </cfRule>
  </conditionalFormatting>
  <conditionalFormatting sqref="G217">
    <cfRule type="expression" dxfId="2566" priority="253">
      <formula>$C$217="Activo"</formula>
    </cfRule>
  </conditionalFormatting>
  <conditionalFormatting sqref="G218">
    <cfRule type="expression" dxfId="2565" priority="252">
      <formula>$C$218="Activo"</formula>
    </cfRule>
  </conditionalFormatting>
  <conditionalFormatting sqref="G219">
    <cfRule type="expression" dxfId="2564" priority="251">
      <formula>$C$219="Activo"</formula>
    </cfRule>
  </conditionalFormatting>
  <conditionalFormatting sqref="G225">
    <cfRule type="expression" dxfId="2563" priority="130">
      <formula>$C$225="Activo"</formula>
    </cfRule>
  </conditionalFormatting>
  <conditionalFormatting sqref="G226">
    <cfRule type="expression" dxfId="2562" priority="250">
      <formula>$C$226="Activo"</formula>
    </cfRule>
  </conditionalFormatting>
  <conditionalFormatting sqref="G227">
    <cfRule type="expression" dxfId="2561" priority="249">
      <formula>$C$227="Activo"</formula>
    </cfRule>
  </conditionalFormatting>
  <conditionalFormatting sqref="G228">
    <cfRule type="expression" dxfId="2560" priority="248">
      <formula>$C$228="Activo"</formula>
    </cfRule>
  </conditionalFormatting>
  <conditionalFormatting sqref="G229">
    <cfRule type="expression" dxfId="2559" priority="247">
      <formula>$C$229="Activo"</formula>
    </cfRule>
  </conditionalFormatting>
  <conditionalFormatting sqref="G230">
    <cfRule type="expression" dxfId="2558" priority="246">
      <formula>$C$230="Activo"</formula>
    </cfRule>
  </conditionalFormatting>
  <conditionalFormatting sqref="G231">
    <cfRule type="expression" dxfId="2557" priority="245">
      <formula>$C$231="Activo"</formula>
    </cfRule>
  </conditionalFormatting>
  <conditionalFormatting sqref="G232">
    <cfRule type="expression" dxfId="2556" priority="244">
      <formula>$C$232="Activo"</formula>
    </cfRule>
  </conditionalFormatting>
  <conditionalFormatting sqref="G233">
    <cfRule type="expression" dxfId="2555" priority="243">
      <formula>$C$233="Activo"</formula>
    </cfRule>
  </conditionalFormatting>
  <conditionalFormatting sqref="G234">
    <cfRule type="expression" dxfId="2554" priority="242">
      <formula>$C$234="Activo"</formula>
    </cfRule>
  </conditionalFormatting>
  <conditionalFormatting sqref="G235">
    <cfRule type="expression" dxfId="2553" priority="241">
      <formula>$C$235="Activo"</formula>
    </cfRule>
  </conditionalFormatting>
  <conditionalFormatting sqref="G236">
    <cfRule type="expression" dxfId="2552" priority="240">
      <formula>$C$236="Activo"</formula>
    </cfRule>
  </conditionalFormatting>
  <conditionalFormatting sqref="G241">
    <cfRule type="expression" dxfId="2551" priority="135">
      <formula>$C$241="Activo"</formula>
    </cfRule>
  </conditionalFormatting>
  <conditionalFormatting sqref="G242">
    <cfRule type="expression" dxfId="2550" priority="239">
      <formula>$C$242="Activo"</formula>
    </cfRule>
  </conditionalFormatting>
  <conditionalFormatting sqref="G243">
    <cfRule type="expression" dxfId="2549" priority="238">
      <formula>$C$243="Activo"</formula>
    </cfRule>
  </conditionalFormatting>
  <conditionalFormatting sqref="G244">
    <cfRule type="expression" dxfId="2548" priority="237">
      <formula>$C$244="Activo"</formula>
    </cfRule>
  </conditionalFormatting>
  <conditionalFormatting sqref="G245">
    <cfRule type="expression" dxfId="2547" priority="236">
      <formula>$C$245="Activo"</formula>
    </cfRule>
  </conditionalFormatting>
  <conditionalFormatting sqref="G246">
    <cfRule type="expression" dxfId="2546" priority="235">
      <formula>$C$246="Activo"</formula>
    </cfRule>
  </conditionalFormatting>
  <conditionalFormatting sqref="G247">
    <cfRule type="expression" dxfId="2545" priority="234">
      <formula>$C$247="Activo"</formula>
    </cfRule>
  </conditionalFormatting>
  <conditionalFormatting sqref="G248">
    <cfRule type="expression" dxfId="2544" priority="233">
      <formula>$C$248="Activo"</formula>
    </cfRule>
  </conditionalFormatting>
  <conditionalFormatting sqref="G254">
    <cfRule type="expression" dxfId="2543" priority="134">
      <formula>$C$254="Activo"</formula>
    </cfRule>
  </conditionalFormatting>
  <conditionalFormatting sqref="G255">
    <cfRule type="expression" dxfId="2542" priority="232">
      <formula>$C$255="Activo"</formula>
    </cfRule>
  </conditionalFormatting>
  <conditionalFormatting sqref="G256">
    <cfRule type="expression" dxfId="2541" priority="231">
      <formula>$C$256="Activo"</formula>
    </cfRule>
  </conditionalFormatting>
  <conditionalFormatting sqref="G257">
    <cfRule type="expression" dxfId="2540" priority="230">
      <formula>$C$257="Activo"</formula>
    </cfRule>
  </conditionalFormatting>
  <conditionalFormatting sqref="G258">
    <cfRule type="expression" dxfId="2539" priority="229">
      <formula>$C$258="Activo"</formula>
    </cfRule>
  </conditionalFormatting>
  <conditionalFormatting sqref="G259">
    <cfRule type="expression" dxfId="2538" priority="228">
      <formula>$C$259="Activo"</formula>
    </cfRule>
  </conditionalFormatting>
  <conditionalFormatting sqref="G260">
    <cfRule type="expression" dxfId="2537" priority="227">
      <formula>$C$260="Activo"</formula>
    </cfRule>
  </conditionalFormatting>
  <conditionalFormatting sqref="G262">
    <cfRule type="expression" dxfId="2536" priority="226">
      <formula>$C$262="Activo"</formula>
    </cfRule>
  </conditionalFormatting>
  <conditionalFormatting sqref="G263">
    <cfRule type="expression" dxfId="2535" priority="218">
      <formula>$C$263="Activo"</formula>
    </cfRule>
  </conditionalFormatting>
  <conditionalFormatting sqref="G264">
    <cfRule type="expression" dxfId="2534" priority="217">
      <formula>$C$264="Activo"</formula>
    </cfRule>
  </conditionalFormatting>
  <conditionalFormatting sqref="G265">
    <cfRule type="expression" dxfId="2533" priority="216">
      <formula>$C$265="Activo"</formula>
    </cfRule>
  </conditionalFormatting>
  <conditionalFormatting sqref="G266">
    <cfRule type="expression" dxfId="2532" priority="215">
      <formula>$C$266="Activo"</formula>
    </cfRule>
  </conditionalFormatting>
  <conditionalFormatting sqref="G267">
    <cfRule type="expression" dxfId="2531" priority="214">
      <formula>$C$267="Activo"</formula>
    </cfRule>
  </conditionalFormatting>
  <conditionalFormatting sqref="G268">
    <cfRule type="expression" dxfId="2530" priority="213">
      <formula>$C$268="Activo"</formula>
    </cfRule>
  </conditionalFormatting>
  <conditionalFormatting sqref="G269">
    <cfRule type="expression" dxfId="2529" priority="212">
      <formula>$C$269="Activo"</formula>
    </cfRule>
  </conditionalFormatting>
  <conditionalFormatting sqref="G270">
    <cfRule type="expression" dxfId="2528" priority="211">
      <formula>$C$270="Activo"</formula>
    </cfRule>
  </conditionalFormatting>
  <conditionalFormatting sqref="G271">
    <cfRule type="expression" dxfId="2527" priority="210">
      <formula>$C$271="Activo"</formula>
    </cfRule>
  </conditionalFormatting>
  <conditionalFormatting sqref="G272">
    <cfRule type="expression" dxfId="2526" priority="209">
      <formula>$C$272="Activo"</formula>
    </cfRule>
  </conditionalFormatting>
  <conditionalFormatting sqref="G273">
    <cfRule type="expression" dxfId="2525" priority="208">
      <formula>$C$273="Activo"</formula>
    </cfRule>
  </conditionalFormatting>
  <conditionalFormatting sqref="G274">
    <cfRule type="expression" dxfId="2524" priority="207">
      <formula>$C$274="Activo"</formula>
    </cfRule>
  </conditionalFormatting>
  <conditionalFormatting sqref="G279">
    <cfRule type="expression" dxfId="2523" priority="133">
      <formula>$C$279="Activo"</formula>
    </cfRule>
  </conditionalFormatting>
  <conditionalFormatting sqref="G280">
    <cfRule type="expression" dxfId="2522" priority="191">
      <formula>$C$280="Activo"</formula>
    </cfRule>
  </conditionalFormatting>
  <conditionalFormatting sqref="G281">
    <cfRule type="expression" dxfId="2521" priority="190">
      <formula>$C$281="Activo"</formula>
    </cfRule>
  </conditionalFormatting>
  <conditionalFormatting sqref="G282">
    <cfRule type="expression" dxfId="2520" priority="189">
      <formula>$C$282="Activo"</formula>
    </cfRule>
  </conditionalFormatting>
  <conditionalFormatting sqref="G283">
    <cfRule type="expression" dxfId="2519" priority="188">
      <formula>$C$283="Activo"</formula>
    </cfRule>
  </conditionalFormatting>
  <conditionalFormatting sqref="G284">
    <cfRule type="expression" dxfId="2518" priority="187">
      <formula>$C$284="Activo"</formula>
    </cfRule>
  </conditionalFormatting>
  <conditionalFormatting sqref="G285">
    <cfRule type="expression" dxfId="2517" priority="186">
      <formula>$C$285="Activo"</formula>
    </cfRule>
  </conditionalFormatting>
  <conditionalFormatting sqref="G286">
    <cfRule type="expression" dxfId="2516" priority="185">
      <formula>$C$286="Activo"</formula>
    </cfRule>
  </conditionalFormatting>
  <conditionalFormatting sqref="G287">
    <cfRule type="expression" dxfId="2515" priority="184">
      <formula>$C$287="Activo"</formula>
    </cfRule>
  </conditionalFormatting>
  <conditionalFormatting sqref="G288">
    <cfRule type="expression" dxfId="2514" priority="183">
      <formula>$C$288="Activo"</formula>
    </cfRule>
  </conditionalFormatting>
  <conditionalFormatting sqref="G289">
    <cfRule type="expression" dxfId="2513" priority="182">
      <formula>$C$289="Activo"</formula>
    </cfRule>
  </conditionalFormatting>
  <conditionalFormatting sqref="G290">
    <cfRule type="expression" dxfId="2512" priority="181">
      <formula>$C$290="Activo"</formula>
    </cfRule>
  </conditionalFormatting>
  <conditionalFormatting sqref="G291">
    <cfRule type="expression" dxfId="2511" priority="180">
      <formula>$C$291="Activo"</formula>
    </cfRule>
  </conditionalFormatting>
  <conditionalFormatting sqref="G292">
    <cfRule type="expression" dxfId="2510" priority="179">
      <formula>$C$292="Activo"</formula>
    </cfRule>
  </conditionalFormatting>
  <conditionalFormatting sqref="G293">
    <cfRule type="expression" dxfId="2509" priority="178">
      <formula>$C$293="Activo"</formula>
    </cfRule>
  </conditionalFormatting>
  <conditionalFormatting sqref="G298">
    <cfRule type="expression" dxfId="2508" priority="129">
      <formula>$C$298="Activo"</formula>
    </cfRule>
  </conditionalFormatting>
  <conditionalFormatting sqref="G299">
    <cfRule type="expression" dxfId="2507" priority="166">
      <formula>$C$299="Activo"</formula>
    </cfRule>
  </conditionalFormatting>
  <conditionalFormatting sqref="G300">
    <cfRule type="expression" dxfId="2506" priority="165">
      <formula>$C$300="Activo"</formula>
    </cfRule>
  </conditionalFormatting>
  <conditionalFormatting sqref="G301">
    <cfRule type="expression" dxfId="2505" priority="164">
      <formula>$C$301="Activo"</formula>
    </cfRule>
  </conditionalFormatting>
  <conditionalFormatting sqref="G302">
    <cfRule type="expression" dxfId="2504" priority="163">
      <formula>$C$302="Activo"</formula>
    </cfRule>
  </conditionalFormatting>
  <conditionalFormatting sqref="G303">
    <cfRule type="expression" dxfId="2503" priority="162">
      <formula>$C$303="Activo"</formula>
    </cfRule>
  </conditionalFormatting>
  <conditionalFormatting sqref="G304">
    <cfRule type="expression" dxfId="2502" priority="161">
      <formula>$C$304="Activo"</formula>
    </cfRule>
  </conditionalFormatting>
  <conditionalFormatting sqref="G305">
    <cfRule type="expression" dxfId="2501" priority="160">
      <formula>$C$305="Activo"</formula>
    </cfRule>
  </conditionalFormatting>
  <conditionalFormatting sqref="G306">
    <cfRule type="expression" dxfId="2500" priority="159">
      <formula>$C$306="Activo"</formula>
    </cfRule>
  </conditionalFormatting>
  <conditionalFormatting sqref="G307">
    <cfRule type="expression" dxfId="2499" priority="158">
      <formula>$C$307="Activo"</formula>
    </cfRule>
  </conditionalFormatting>
  <conditionalFormatting sqref="G308">
    <cfRule type="expression" dxfId="2498" priority="157">
      <formula>$C$308="Activo"</formula>
    </cfRule>
  </conditionalFormatting>
  <conditionalFormatting sqref="G309">
    <cfRule type="expression" dxfId="2497" priority="156">
      <formula>$C$309="Activo"</formula>
    </cfRule>
  </conditionalFormatting>
  <conditionalFormatting sqref="G314">
    <cfRule type="expression" dxfId="2496" priority="128">
      <formula>$C$314="Activo"</formula>
    </cfRule>
  </conditionalFormatting>
  <conditionalFormatting sqref="G315">
    <cfRule type="expression" dxfId="2495" priority="155">
      <formula>$C$315="Activo"</formula>
    </cfRule>
  </conditionalFormatting>
  <conditionalFormatting sqref="G316">
    <cfRule type="expression" dxfId="2494" priority="154">
      <formula>$C$316="Activo"</formula>
    </cfRule>
  </conditionalFormatting>
  <conditionalFormatting sqref="G317">
    <cfRule type="expression" dxfId="2493" priority="153">
      <formula>$C$317="Activo"</formula>
    </cfRule>
  </conditionalFormatting>
  <conditionalFormatting sqref="G318">
    <cfRule type="expression" dxfId="2492" priority="152">
      <formula>$C$318="Activo"</formula>
    </cfRule>
  </conditionalFormatting>
  <conditionalFormatting sqref="G319">
    <cfRule type="expression" dxfId="2491" priority="151">
      <formula>$C$319="Activo"</formula>
    </cfRule>
  </conditionalFormatting>
  <conditionalFormatting sqref="G320">
    <cfRule type="expression" dxfId="2490" priority="150">
      <formula>$C$320="Activo"</formula>
    </cfRule>
  </conditionalFormatting>
  <conditionalFormatting sqref="G138:H138">
    <cfRule type="expression" dxfId="2489" priority="308">
      <formula>$C$138="activo"</formula>
    </cfRule>
  </conditionalFormatting>
  <conditionalFormatting sqref="K32:L46">
    <cfRule type="cellIs" dxfId="2488" priority="52" operator="equal">
      <formula>"Excesso de Evidênicias"</formula>
    </cfRule>
  </conditionalFormatting>
  <conditionalFormatting sqref="K51:L58">
    <cfRule type="cellIs" dxfId="2487" priority="48" operator="equal">
      <formula>"Excesso de Evidênicias"</formula>
    </cfRule>
  </conditionalFormatting>
  <conditionalFormatting sqref="K63:L68">
    <cfRule type="cellIs" dxfId="2486" priority="46" operator="equal">
      <formula>"Excesso de Evidênicias"</formula>
    </cfRule>
  </conditionalFormatting>
  <conditionalFormatting sqref="K73:L80">
    <cfRule type="cellIs" dxfId="2485" priority="47" operator="equal">
      <formula>"Excesso de Evidênicias"</formula>
    </cfRule>
  </conditionalFormatting>
  <conditionalFormatting sqref="K85:L91">
    <cfRule type="cellIs" dxfId="2484" priority="45" operator="equal">
      <formula>"Excesso de Evidênicias"</formula>
    </cfRule>
  </conditionalFormatting>
  <conditionalFormatting sqref="K96:L118">
    <cfRule type="cellIs" dxfId="2483" priority="44" operator="equal">
      <formula>"Excesso de Evidênicias"</formula>
    </cfRule>
  </conditionalFormatting>
  <conditionalFormatting sqref="K123:L137">
    <cfRule type="cellIs" dxfId="2482" priority="43" operator="equal">
      <formula>"Excesso de Evidênicias"</formula>
    </cfRule>
  </conditionalFormatting>
  <conditionalFormatting sqref="K142:L152">
    <cfRule type="cellIs" dxfId="2481" priority="42" operator="equal">
      <formula>"Excesso de Evidênicias"</formula>
    </cfRule>
  </conditionalFormatting>
  <conditionalFormatting sqref="K157:L160">
    <cfRule type="cellIs" dxfId="2480" priority="41" operator="equal">
      <formula>"Excesso de Evidênicias"</formula>
    </cfRule>
  </conditionalFormatting>
  <conditionalFormatting sqref="K165:L184">
    <cfRule type="cellIs" dxfId="2479" priority="40" operator="equal">
      <formula>"Excesso de Evidênicias"</formula>
    </cfRule>
  </conditionalFormatting>
  <conditionalFormatting sqref="K189:L198">
    <cfRule type="cellIs" dxfId="2478" priority="39" operator="equal">
      <formula>"Excesso de Evidênicias"</formula>
    </cfRule>
  </conditionalFormatting>
  <conditionalFormatting sqref="K204:L219">
    <cfRule type="cellIs" dxfId="2477" priority="38" operator="equal">
      <formula>"Excesso de Evidênicias"</formula>
    </cfRule>
  </conditionalFormatting>
  <conditionalFormatting sqref="K225:L236">
    <cfRule type="cellIs" dxfId="2476" priority="37" operator="equal">
      <formula>"Excesso de Evidênicias"</formula>
    </cfRule>
  </conditionalFormatting>
  <conditionalFormatting sqref="K241:L248">
    <cfRule type="cellIs" dxfId="2475" priority="36" operator="equal">
      <formula>"Excesso de Evidênicias"</formula>
    </cfRule>
  </conditionalFormatting>
  <conditionalFormatting sqref="K254:L260">
    <cfRule type="cellIs" dxfId="2474" priority="51" operator="equal">
      <formula>"Excesso de Evidênicias"</formula>
    </cfRule>
  </conditionalFormatting>
  <conditionalFormatting sqref="K262:L274">
    <cfRule type="cellIs" dxfId="2473" priority="50" operator="equal">
      <formula>"Excesso de Evidênicias"</formula>
    </cfRule>
  </conditionalFormatting>
  <conditionalFormatting sqref="K279:L293">
    <cfRule type="cellIs" dxfId="2472" priority="33" operator="equal">
      <formula>"Excesso de Evidênicias"</formula>
    </cfRule>
  </conditionalFormatting>
  <conditionalFormatting sqref="K298:L309">
    <cfRule type="cellIs" dxfId="2471" priority="30" operator="equal">
      <formula>"Excesso de Evidênicias"</formula>
    </cfRule>
  </conditionalFormatting>
  <conditionalFormatting sqref="K314:L320">
    <cfRule type="cellIs" dxfId="2470" priority="34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3 F327:F342" xr:uid="{BAF3BCF6-F8BD-4437-A7C7-D823A6A0B207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29" max="12" man="1"/>
    <brk id="81" max="13" man="1"/>
    <brk id="136" max="13" man="1"/>
    <brk id="189" max="13" man="1"/>
    <brk id="234" max="13" man="1"/>
    <brk id="293" max="13" man="1"/>
    <brk id="345" max="13" man="1"/>
    <brk id="349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1 valor na lista" xr:uid="{C98ED7CA-7B54-46E1-A733-126E42D2D49B}">
          <x14:formula1>
            <xm:f>params!$B$5:$B$6</xm:f>
          </x14:formula1>
          <xm:sqref>G12</xm:sqref>
        </x14:dataValidation>
        <x14:dataValidation type="list" allowBlank="1" showInputMessage="1" showErrorMessage="1" xr:uid="{05AB6600-67F4-4133-A224-199D550F40CD}">
          <x14:formula1>
            <xm:f>params!$N$1:$N$3</xm:f>
          </x14:formula1>
          <xm:sqref>A2:N2</xm:sqref>
        </x14:dataValidation>
        <x14:dataValidation type="list" allowBlank="1" showInputMessage="1" showErrorMessage="1" xr:uid="{E867B49A-6681-463B-92CB-88D1FDF36311}">
          <x14:formula1>
            <xm:f>params!$E$1:$E$2</xm:f>
          </x14:formula1>
          <xm:sqref>C32:C46 C51:C58 C63:C68 C73:C80 C85:C91 C96:C118 C123:C137 C142:C152 C157:C160 C165:C184 C189:C198 C204:C219 C225:C236 C241:C248 C254:C260 C262:C274 C279:C293 C298:C309 C314:C320</xm:sqref>
        </x14:dataValidation>
        <x14:dataValidation type="list" allowBlank="1" showInputMessage="1" showErrorMessage="1" xr:uid="{B8781D40-71B3-4424-A427-C940FAE168C8}">
          <x14:formula1>
            <xm:f>params!$F$1:$F$22</xm:f>
          </x14:formula1>
          <xm:sqref>D241:D248 D51:D58 D32:D46 D63:D68 D73:D80 D85:D91 D123:D137 D142:D152 D314:D320 D225:D236 D96:D118 D204:D219 D165:D184 D189:D198 D254:D260 D262:D274 D279:D293 D298:D309 D157:D160</xm:sqref>
        </x14:dataValidation>
        <x14:dataValidation type="list" allowBlank="1" showInputMessage="1" showErrorMessage="1" prompt="Escolher valor na lista" xr:uid="{9B91D6FC-3FF4-4852-81A1-B0C68FB0261D}">
          <x14:formula1>
            <xm:f>params!$G$1:$G$6</xm:f>
          </x14:formula1>
          <xm:sqref>G225:G236 G32:G46 G51:G58 G85:G91 G314:G320 G96:G118 G73:G80 G123:G137 G142:G152 G165:G184 G189:G198 G298:G309 G157:G160 G204:G219 G241:G248 G262:G274 G254:G260 G279:G293 G63:G68</xm:sqref>
        </x14:dataValidation>
        <x14:dataValidation type="list" allowBlank="1" showInputMessage="1" showErrorMessage="1" prompt="Escolher 1 valor na lista" xr:uid="{B533FE4B-1025-40C3-B059-35AF530501C0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DC16BEDD-4235-4B9A-B00E-0009274C4F79}">
          <x14:formula1>
            <xm:f>params!$B$1:$B$3</xm:f>
          </x14:formula1>
          <xm:sqref>G14</xm:sqref>
        </x14:dataValidation>
        <x14:dataValidation type="list" allowBlank="1" showInputMessage="1" showErrorMessage="1" prompt="Escolher valor na lista" xr:uid="{CD745263-10CD-4F87-88A7-2E8C32A56D7B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80C542DC-93BB-4B41-BF60-B6AE66F097F5}">
          <x14:formula1>
            <xm:f>params!$C$1:$C$2</xm:f>
          </x14:formula1>
          <xm:sqref>G19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D661-6FDA-416B-A858-E2711BFD6567}">
  <sheetPr>
    <tabColor theme="0" tint="-0.499984740745262"/>
  </sheetPr>
  <dimension ref="A1:Q350"/>
  <sheetViews>
    <sheetView showGridLines="0" zoomScale="50" zoomScaleNormal="50" zoomScaleSheetLayoutView="55" workbookViewId="0">
      <selection activeCell="F32" sqref="F32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5" customFormat="1" ht="15.5" x14ac:dyDescent="0.35">
      <c r="B13" s="56"/>
      <c r="C13" s="56"/>
      <c r="D13" s="56"/>
      <c r="E13" s="56"/>
      <c r="F13" s="165" t="s">
        <v>349</v>
      </c>
      <c r="G13" s="166" t="s">
        <v>243</v>
      </c>
      <c r="H13" s="167"/>
      <c r="I13" s="164">
        <f>COUNTIF(C:C,"activo")</f>
        <v>125</v>
      </c>
      <c r="J13" s="168" t="s">
        <v>372</v>
      </c>
      <c r="L13" s="5"/>
      <c r="M13" s="5"/>
      <c r="N13" s="56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ht="42" customHeight="1" x14ac:dyDescent="0.35">
      <c r="N29" s="49"/>
    </row>
    <row r="30" spans="1:14" ht="15" x14ac:dyDescent="0.35">
      <c r="A30" s="139" t="s">
        <v>15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</row>
    <row r="31" spans="1:14" ht="44.25" customHeight="1" x14ac:dyDescent="0.35">
      <c r="A31" s="8" t="s">
        <v>340</v>
      </c>
      <c r="B31" s="7" t="s">
        <v>342</v>
      </c>
      <c r="C31" s="8" t="s">
        <v>343</v>
      </c>
      <c r="D31" s="8" t="s">
        <v>315</v>
      </c>
      <c r="E31" s="8" t="s">
        <v>317</v>
      </c>
      <c r="F31" s="8" t="s">
        <v>318</v>
      </c>
      <c r="G31" s="8" t="s">
        <v>328</v>
      </c>
      <c r="H31" s="8" t="s">
        <v>330</v>
      </c>
      <c r="I31" s="8" t="s">
        <v>233</v>
      </c>
      <c r="J31" s="8" t="s">
        <v>234</v>
      </c>
      <c r="K31" s="8" t="s">
        <v>252</v>
      </c>
      <c r="L31" s="124" t="str">
        <f>Catedráticos!L31</f>
        <v>link das Evidências e eventuais observações para o avaliador (Velar pela concisão)</v>
      </c>
      <c r="M31" s="125"/>
      <c r="N31" s="126"/>
    </row>
    <row r="32" spans="1:14" x14ac:dyDescent="0.35">
      <c r="A32" s="9">
        <v>1</v>
      </c>
      <c r="B32" s="41" t="s">
        <v>0</v>
      </c>
      <c r="C32" s="3" t="s">
        <v>261</v>
      </c>
      <c r="D32" s="3" t="s">
        <v>262</v>
      </c>
      <c r="E32" s="3">
        <v>1</v>
      </c>
      <c r="F32" s="38"/>
      <c r="G32" s="39"/>
      <c r="H32" s="48" t="str">
        <f>IFERROR(VLOOKUP(G32,params!$G$1:$H$6,2,FALSE),"")</f>
        <v/>
      </c>
      <c r="I32" s="3">
        <v>7</v>
      </c>
      <c r="J32" s="3">
        <f>IF(C32="Activo",I32,0)</f>
        <v>0</v>
      </c>
      <c r="K32" s="33">
        <f>IFERROR(IF(AND(C32="Desactivo",F32&gt;0),F32/E32*I32*H32,IF(F32&lt;=E32,F32/E32*J32*H32,IF(F32&gt;E32,"Excesso de Evidênicias",0))),0)</f>
        <v>0</v>
      </c>
      <c r="L32" s="127"/>
      <c r="M32" s="128"/>
      <c r="N32" s="129"/>
    </row>
    <row r="33" spans="1:14" x14ac:dyDescent="0.35">
      <c r="A33" s="9">
        <v>2</v>
      </c>
      <c r="B33" s="41" t="s">
        <v>1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3.5</v>
      </c>
      <c r="J33" s="3">
        <f t="shared" ref="J33:J46" si="0">IF(C33="Activo",I33,0)</f>
        <v>0</v>
      </c>
      <c r="K33" s="33">
        <f t="shared" ref="K33:K46" si="1"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s="44" customFormat="1" ht="42" x14ac:dyDescent="0.35">
      <c r="A34" s="40">
        <v>3</v>
      </c>
      <c r="B34" s="41" t="s">
        <v>2</v>
      </c>
      <c r="C34" s="3" t="s">
        <v>260</v>
      </c>
      <c r="D34" s="3" t="s">
        <v>262</v>
      </c>
      <c r="E34" s="42">
        <v>1</v>
      </c>
      <c r="F34" s="43"/>
      <c r="G34" s="45" t="s">
        <v>323</v>
      </c>
      <c r="H34" s="48">
        <f>IFERROR(VLOOKUP(G34,params!$G$1:$H$6,2,FALSE),"")</f>
        <v>0.8</v>
      </c>
      <c r="I34" s="42">
        <v>3.5</v>
      </c>
      <c r="J34" s="42">
        <f t="shared" si="0"/>
        <v>3.5</v>
      </c>
      <c r="K34" s="33">
        <f t="shared" si="1"/>
        <v>0</v>
      </c>
      <c r="L34" s="127"/>
      <c r="M34" s="128"/>
      <c r="N34" s="129"/>
    </row>
    <row r="35" spans="1:14" x14ac:dyDescent="0.35">
      <c r="A35" s="9">
        <v>4</v>
      </c>
      <c r="B35" s="41" t="s">
        <v>3</v>
      </c>
      <c r="C35" s="3" t="s">
        <v>261</v>
      </c>
      <c r="D35" s="3" t="s">
        <v>262</v>
      </c>
      <c r="E35" s="3">
        <v>1</v>
      </c>
      <c r="F35" s="43"/>
      <c r="G35" s="39"/>
      <c r="H35" s="48" t="str">
        <f>IFERROR(VLOOKUP(G35,params!$G$1:$H$6,2,FALSE),"")</f>
        <v/>
      </c>
      <c r="I35" s="3">
        <v>3.5</v>
      </c>
      <c r="J35" s="3">
        <f t="shared" si="0"/>
        <v>0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5</v>
      </c>
      <c r="B36" s="41" t="s">
        <v>4</v>
      </c>
      <c r="C36" s="3" t="s">
        <v>260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</v>
      </c>
      <c r="J36" s="3">
        <f t="shared" si="0"/>
        <v>3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6</v>
      </c>
      <c r="B37" s="41" t="s">
        <v>5</v>
      </c>
      <c r="C37" s="3" t="s">
        <v>261</v>
      </c>
      <c r="D37" s="3" t="s">
        <v>262</v>
      </c>
      <c r="E37" s="3">
        <v>1</v>
      </c>
      <c r="F37" s="38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ht="42" x14ac:dyDescent="0.35">
      <c r="A38" s="9">
        <v>7</v>
      </c>
      <c r="B38" s="41" t="s">
        <v>6</v>
      </c>
      <c r="C38" s="3" t="s">
        <v>260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2.5</v>
      </c>
      <c r="J38" s="3">
        <f t="shared" si="0"/>
        <v>2.5</v>
      </c>
      <c r="K38" s="33">
        <f t="shared" si="1"/>
        <v>0</v>
      </c>
      <c r="L38" s="127"/>
      <c r="M38" s="128"/>
      <c r="N38" s="129"/>
    </row>
    <row r="39" spans="1:14" x14ac:dyDescent="0.35">
      <c r="A39" s="9">
        <v>8</v>
      </c>
      <c r="B39" s="41" t="s">
        <v>7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</v>
      </c>
      <c r="J39" s="3">
        <f t="shared" si="0"/>
        <v>2</v>
      </c>
      <c r="K39" s="33">
        <f t="shared" si="1"/>
        <v>0</v>
      </c>
      <c r="L39" s="127"/>
      <c r="M39" s="128"/>
      <c r="N39" s="129"/>
    </row>
    <row r="40" spans="1:14" ht="28" x14ac:dyDescent="0.35">
      <c r="A40" s="9">
        <v>9</v>
      </c>
      <c r="B40" s="41" t="s">
        <v>8</v>
      </c>
      <c r="C40" s="3" t="s">
        <v>260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2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10</v>
      </c>
      <c r="B41" s="41" t="s">
        <v>9</v>
      </c>
      <c r="C41" s="3" t="s">
        <v>260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1.5</v>
      </c>
      <c r="J41" s="3">
        <f t="shared" si="0"/>
        <v>1.5</v>
      </c>
      <c r="K41" s="33">
        <f t="shared" si="1"/>
        <v>0</v>
      </c>
      <c r="L41" s="127"/>
      <c r="M41" s="128"/>
      <c r="N41" s="129"/>
    </row>
    <row r="42" spans="1:14" x14ac:dyDescent="0.35">
      <c r="A42" s="9">
        <v>11</v>
      </c>
      <c r="B42" s="10" t="s">
        <v>10</v>
      </c>
      <c r="C42" s="3" t="s">
        <v>260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</v>
      </c>
      <c r="J42" s="3">
        <f t="shared" si="0"/>
        <v>1</v>
      </c>
      <c r="K42" s="33">
        <f t="shared" si="1"/>
        <v>0</v>
      </c>
      <c r="L42" s="127"/>
      <c r="M42" s="128"/>
      <c r="N42" s="129"/>
    </row>
    <row r="43" spans="1:14" ht="28" x14ac:dyDescent="0.35">
      <c r="A43" s="9">
        <v>12</v>
      </c>
      <c r="B43" s="10" t="s">
        <v>11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x14ac:dyDescent="0.35">
      <c r="A44" s="9">
        <v>13</v>
      </c>
      <c r="B44" s="10" t="s">
        <v>12</v>
      </c>
      <c r="C44" s="3" t="s">
        <v>261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0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14</v>
      </c>
      <c r="B45" s="10" t="s">
        <v>13</v>
      </c>
      <c r="C45" s="3" t="s">
        <v>260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0.5</v>
      </c>
      <c r="J45" s="3">
        <f t="shared" si="0"/>
        <v>0.5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15</v>
      </c>
      <c r="B46" s="10" t="s">
        <v>14</v>
      </c>
      <c r="C46" s="3" t="s">
        <v>260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0.5</v>
      </c>
      <c r="K46" s="33">
        <f t="shared" si="1"/>
        <v>0</v>
      </c>
      <c r="L46" s="127"/>
      <c r="M46" s="128"/>
      <c r="N46" s="129"/>
    </row>
    <row r="47" spans="1:14" x14ac:dyDescent="0.35">
      <c r="I47" s="14" t="s">
        <v>309</v>
      </c>
      <c r="J47" s="34">
        <f>SUM(J32:J46)</f>
        <v>17.5</v>
      </c>
      <c r="K47" s="34">
        <f>SUM(K32:K46)</f>
        <v>0</v>
      </c>
    </row>
    <row r="49" spans="1:14" ht="15" x14ac:dyDescent="0.35">
      <c r="A49" s="139" t="s">
        <v>16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</row>
    <row r="50" spans="1:14" ht="39" customHeight="1" x14ac:dyDescent="0.35">
      <c r="A50" s="8" t="s">
        <v>340</v>
      </c>
      <c r="B50" s="7" t="s">
        <v>342</v>
      </c>
      <c r="C50" s="8" t="s">
        <v>17</v>
      </c>
      <c r="D50" s="8" t="s">
        <v>316</v>
      </c>
      <c r="E50" s="8" t="s">
        <v>259</v>
      </c>
      <c r="F50" s="8" t="s">
        <v>235</v>
      </c>
      <c r="G50" s="8" t="s">
        <v>329</v>
      </c>
      <c r="H50" s="8" t="s">
        <v>330</v>
      </c>
      <c r="I50" s="8" t="s">
        <v>233</v>
      </c>
      <c r="J50" s="8" t="s">
        <v>234</v>
      </c>
      <c r="K50" s="8" t="s">
        <v>252</v>
      </c>
      <c r="L50" s="124" t="s">
        <v>255</v>
      </c>
      <c r="M50" s="125"/>
      <c r="N50" s="126"/>
    </row>
    <row r="51" spans="1:14" x14ac:dyDescent="0.35">
      <c r="A51" s="1">
        <v>16</v>
      </c>
      <c r="B51" s="10" t="s">
        <v>18</v>
      </c>
      <c r="C51" s="3" t="s">
        <v>261</v>
      </c>
      <c r="D51" s="3" t="s">
        <v>262</v>
      </c>
      <c r="E51" s="3">
        <v>1</v>
      </c>
      <c r="F51" s="38"/>
      <c r="G51" s="39"/>
      <c r="H51" s="48" t="str">
        <f>IFERROR(VLOOKUP(G51,params!$G$1:$H$6,2,FALSE),"")</f>
        <v/>
      </c>
      <c r="I51" s="3">
        <v>5</v>
      </c>
      <c r="J51" s="3">
        <f>IF(C51="Activo",I51,0)</f>
        <v>0</v>
      </c>
      <c r="K51" s="33">
        <f t="shared" ref="K51:K58" si="2">IFERROR(IF(AND(C51="Desactivo",F51&gt;0),F51/E51*I51*H51,IF(F51&lt;=E51,F51/E51*J51*H51,IF(F51&gt;E51,"Excesso de Evidênicias",0))),0)</f>
        <v>0</v>
      </c>
      <c r="L51" s="127"/>
      <c r="M51" s="128"/>
      <c r="N51" s="129"/>
    </row>
    <row r="52" spans="1:14" x14ac:dyDescent="0.35">
      <c r="A52" s="1">
        <v>17</v>
      </c>
      <c r="B52" s="10" t="s">
        <v>19</v>
      </c>
      <c r="C52" s="3" t="s">
        <v>260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3.5</v>
      </c>
      <c r="J52" s="3">
        <f t="shared" ref="J52:J58" si="3">IF(C52="Activo",I52,0)</f>
        <v>3.5</v>
      </c>
      <c r="K52" s="33">
        <f t="shared" si="2"/>
        <v>0</v>
      </c>
      <c r="L52" s="127"/>
      <c r="M52" s="128"/>
      <c r="N52" s="129"/>
    </row>
    <row r="53" spans="1:14" x14ac:dyDescent="0.35">
      <c r="A53" s="1">
        <v>18</v>
      </c>
      <c r="B53" s="10" t="s">
        <v>20</v>
      </c>
      <c r="C53" s="3" t="s">
        <v>260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2.5</v>
      </c>
      <c r="J53" s="3">
        <f t="shared" si="3"/>
        <v>2.5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19</v>
      </c>
      <c r="B54" s="4" t="s">
        <v>21</v>
      </c>
      <c r="C54" s="3" t="s">
        <v>260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</v>
      </c>
      <c r="J54" s="3">
        <f t="shared" si="3"/>
        <v>2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20</v>
      </c>
      <c r="B55" s="4" t="s">
        <v>22</v>
      </c>
      <c r="C55" s="3" t="s">
        <v>260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1.5</v>
      </c>
      <c r="J55" s="3">
        <f t="shared" si="3"/>
        <v>1.5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21</v>
      </c>
      <c r="B56" s="4" t="s">
        <v>23</v>
      </c>
      <c r="C56" s="3" t="s">
        <v>260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</v>
      </c>
      <c r="J56" s="3">
        <f t="shared" si="3"/>
        <v>1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22</v>
      </c>
      <c r="B57" s="4" t="s">
        <v>24</v>
      </c>
      <c r="C57" s="3" t="s">
        <v>260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1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23</v>
      </c>
      <c r="B58" s="4" t="s">
        <v>25</v>
      </c>
      <c r="C58" s="3" t="s">
        <v>260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0.5</v>
      </c>
      <c r="J58" s="3">
        <f t="shared" si="3"/>
        <v>0.5</v>
      </c>
      <c r="K58" s="33">
        <f t="shared" si="2"/>
        <v>0</v>
      </c>
      <c r="L58" s="127"/>
      <c r="M58" s="128"/>
      <c r="N58" s="129"/>
    </row>
    <row r="59" spans="1:14" x14ac:dyDescent="0.35">
      <c r="I59" s="14" t="s">
        <v>309</v>
      </c>
      <c r="J59" s="34">
        <f>SUM(J51:J58)</f>
        <v>12</v>
      </c>
      <c r="K59" s="34">
        <f>SUM(K51:K58)</f>
        <v>0</v>
      </c>
    </row>
    <row r="61" spans="1:14" ht="15" x14ac:dyDescent="0.35">
      <c r="A61" s="139" t="s">
        <v>26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</row>
    <row r="62" spans="1:14" ht="39" customHeight="1" x14ac:dyDescent="0.35">
      <c r="A62" s="8" t="s">
        <v>340</v>
      </c>
      <c r="B62" s="7" t="s">
        <v>342</v>
      </c>
      <c r="C62" s="8" t="s">
        <v>17</v>
      </c>
      <c r="D62" s="8" t="s">
        <v>316</v>
      </c>
      <c r="E62" s="8" t="s">
        <v>259</v>
      </c>
      <c r="F62" s="8" t="s">
        <v>235</v>
      </c>
      <c r="G62" s="8" t="s">
        <v>329</v>
      </c>
      <c r="H62" s="8" t="s">
        <v>330</v>
      </c>
      <c r="I62" s="8" t="s">
        <v>233</v>
      </c>
      <c r="J62" s="8" t="s">
        <v>234</v>
      </c>
      <c r="K62" s="8" t="s">
        <v>252</v>
      </c>
      <c r="L62" s="124" t="s">
        <v>255</v>
      </c>
      <c r="M62" s="125"/>
      <c r="N62" s="126"/>
    </row>
    <row r="63" spans="1:14" x14ac:dyDescent="0.35">
      <c r="A63" s="1">
        <v>24</v>
      </c>
      <c r="B63" s="4" t="s">
        <v>27</v>
      </c>
      <c r="C63" s="3" t="s">
        <v>261</v>
      </c>
      <c r="D63" s="3" t="s">
        <v>262</v>
      </c>
      <c r="E63" s="22">
        <v>1</v>
      </c>
      <c r="F63" s="38"/>
      <c r="G63" s="39"/>
      <c r="H63" s="48" t="str">
        <f>IFERROR(VLOOKUP(G63,params!$G$1:$H$6,2,FALSE),"")</f>
        <v/>
      </c>
      <c r="I63" s="3">
        <v>4</v>
      </c>
      <c r="J63" s="3">
        <f>IF(C63="Activo",I63,0)</f>
        <v>0</v>
      </c>
      <c r="K63" s="33">
        <f t="shared" ref="K63:K68" si="4">IFERROR(IF(AND(C63="Desactivo",F63&gt;0),F63/E63*I63*H63,IF(F63&lt;=E63,F63/E63*J63*H63,IF(F63&gt;E63,"Excesso de Evidênicias",0))),0)</f>
        <v>0</v>
      </c>
      <c r="L63" s="127"/>
      <c r="M63" s="128"/>
      <c r="N63" s="129"/>
    </row>
    <row r="64" spans="1:14" x14ac:dyDescent="0.35">
      <c r="A64" s="1">
        <v>25</v>
      </c>
      <c r="B64" s="4" t="s">
        <v>28</v>
      </c>
      <c r="C64" s="3" t="s">
        <v>260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3</v>
      </c>
      <c r="J64" s="3">
        <f t="shared" ref="J64:J68" si="5">IF(C64="Activo",I64,0)</f>
        <v>3</v>
      </c>
      <c r="K64" s="33">
        <f t="shared" si="4"/>
        <v>0</v>
      </c>
      <c r="L64" s="127"/>
      <c r="M64" s="128"/>
      <c r="N64" s="129"/>
    </row>
    <row r="65" spans="1:15" x14ac:dyDescent="0.35">
      <c r="A65" s="1">
        <v>26</v>
      </c>
      <c r="B65" s="4" t="s">
        <v>29</v>
      </c>
      <c r="C65" s="3" t="s">
        <v>260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si="5"/>
        <v>3</v>
      </c>
      <c r="K65" s="33">
        <f t="shared" si="4"/>
        <v>0</v>
      </c>
      <c r="L65" s="127"/>
      <c r="M65" s="128"/>
      <c r="N65" s="129"/>
    </row>
    <row r="66" spans="1:15" x14ac:dyDescent="0.35">
      <c r="A66" s="1">
        <v>27</v>
      </c>
      <c r="B66" s="4" t="s">
        <v>30</v>
      </c>
      <c r="C66" s="3" t="s">
        <v>260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2</v>
      </c>
      <c r="J66" s="3">
        <f t="shared" si="5"/>
        <v>2</v>
      </c>
      <c r="K66" s="33">
        <f t="shared" si="4"/>
        <v>0</v>
      </c>
      <c r="L66" s="127"/>
      <c r="M66" s="128"/>
      <c r="N66" s="129"/>
    </row>
    <row r="67" spans="1:15" x14ac:dyDescent="0.35">
      <c r="A67" s="1">
        <v>28</v>
      </c>
      <c r="B67" s="4" t="s">
        <v>31</v>
      </c>
      <c r="C67" s="3" t="s">
        <v>260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1</v>
      </c>
      <c r="J67" s="3">
        <f t="shared" si="5"/>
        <v>1</v>
      </c>
      <c r="K67" s="33">
        <f t="shared" si="4"/>
        <v>0</v>
      </c>
      <c r="L67" s="127"/>
      <c r="M67" s="128"/>
      <c r="N67" s="129"/>
    </row>
    <row r="68" spans="1:15" x14ac:dyDescent="0.35">
      <c r="A68" s="1">
        <v>29</v>
      </c>
      <c r="B68" s="4" t="s">
        <v>32</v>
      </c>
      <c r="C68" s="3" t="s">
        <v>260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0.5</v>
      </c>
      <c r="J68" s="3">
        <f t="shared" si="5"/>
        <v>0.5</v>
      </c>
      <c r="K68" s="33">
        <f t="shared" si="4"/>
        <v>0</v>
      </c>
      <c r="L68" s="127"/>
      <c r="M68" s="128"/>
      <c r="N68" s="129"/>
    </row>
    <row r="69" spans="1:15" x14ac:dyDescent="0.35">
      <c r="I69" s="14" t="s">
        <v>309</v>
      </c>
      <c r="J69" s="34">
        <f>SUM(J63:J68)</f>
        <v>9.5</v>
      </c>
      <c r="K69" s="34">
        <f>SUM(K63:K68)</f>
        <v>0</v>
      </c>
    </row>
    <row r="71" spans="1:15" ht="15" x14ac:dyDescent="0.35">
      <c r="A71" s="139" t="s">
        <v>33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</row>
    <row r="72" spans="1:15" ht="39" customHeight="1" x14ac:dyDescent="0.35">
      <c r="A72" s="8" t="s">
        <v>340</v>
      </c>
      <c r="B72" s="7" t="s">
        <v>342</v>
      </c>
      <c r="C72" s="8" t="s">
        <v>17</v>
      </c>
      <c r="D72" s="8" t="s">
        <v>316</v>
      </c>
      <c r="E72" s="8" t="s">
        <v>259</v>
      </c>
      <c r="F72" s="8" t="s">
        <v>235</v>
      </c>
      <c r="G72" s="8" t="s">
        <v>329</v>
      </c>
      <c r="H72" s="8" t="s">
        <v>330</v>
      </c>
      <c r="I72" s="8" t="s">
        <v>233</v>
      </c>
      <c r="J72" s="8" t="s">
        <v>234</v>
      </c>
      <c r="K72" s="8" t="s">
        <v>252</v>
      </c>
      <c r="L72" s="124" t="s">
        <v>255</v>
      </c>
      <c r="M72" s="125"/>
      <c r="N72" s="126"/>
    </row>
    <row r="73" spans="1:15" x14ac:dyDescent="0.35">
      <c r="A73" s="1">
        <v>30</v>
      </c>
      <c r="B73" s="4" t="s">
        <v>34</v>
      </c>
      <c r="C73" s="3" t="s">
        <v>260</v>
      </c>
      <c r="D73" s="3" t="s">
        <v>262</v>
      </c>
      <c r="E73" s="3">
        <v>1</v>
      </c>
      <c r="F73" s="38"/>
      <c r="G73" s="39" t="s">
        <v>322</v>
      </c>
      <c r="H73" s="48">
        <f>IFERROR(VLOOKUP(G73,params!$G$1:$H$6,2,FALSE),"")</f>
        <v>1</v>
      </c>
      <c r="I73" s="3">
        <v>5</v>
      </c>
      <c r="J73" s="3">
        <f t="shared" ref="J73:J80" si="6">IF(C73="Activo",I73,0)</f>
        <v>5</v>
      </c>
      <c r="K73" s="33">
        <f t="shared" ref="K73:K80" si="7">IFERROR(IF(AND(C73="Desactivo",F73&gt;0),F73/E73*I73*H73,IF(F73&lt;=E73,F73/E73*J73*H73,IF(F73&gt;E73,"Excesso de Evidênicias",0))),0)</f>
        <v>0</v>
      </c>
      <c r="L73" s="127"/>
      <c r="M73" s="128"/>
      <c r="N73" s="129"/>
    </row>
    <row r="74" spans="1:15" x14ac:dyDescent="0.35">
      <c r="A74" s="1">
        <v>31</v>
      </c>
      <c r="B74" s="4" t="s">
        <v>35</v>
      </c>
      <c r="C74" s="3" t="s">
        <v>260</v>
      </c>
      <c r="D74" s="3" t="s">
        <v>262</v>
      </c>
      <c r="E74" s="3">
        <v>1</v>
      </c>
      <c r="F74" s="38"/>
      <c r="G74" s="39"/>
      <c r="H74" s="48" t="str">
        <f>IFERROR(VLOOKUP(G74,params!$G$1:$H$6,2,FALSE),"")</f>
        <v/>
      </c>
      <c r="I74" s="3">
        <v>3.5</v>
      </c>
      <c r="J74" s="3">
        <f t="shared" si="6"/>
        <v>3.5</v>
      </c>
      <c r="K74" s="33">
        <f t="shared" si="7"/>
        <v>0</v>
      </c>
      <c r="L74" s="127"/>
      <c r="M74" s="128"/>
      <c r="N74" s="129"/>
    </row>
    <row r="75" spans="1:15" ht="28" x14ac:dyDescent="0.35">
      <c r="A75" s="1">
        <v>32</v>
      </c>
      <c r="B75" s="4" t="s">
        <v>36</v>
      </c>
      <c r="C75" s="3" t="s">
        <v>260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</v>
      </c>
      <c r="J75" s="3">
        <f t="shared" si="6"/>
        <v>3</v>
      </c>
      <c r="K75" s="33">
        <f t="shared" si="7"/>
        <v>0</v>
      </c>
      <c r="L75" s="127"/>
      <c r="M75" s="128"/>
      <c r="N75" s="129"/>
    </row>
    <row r="76" spans="1:15" ht="28" x14ac:dyDescent="0.35">
      <c r="A76" s="1">
        <v>33</v>
      </c>
      <c r="B76" s="4" t="s">
        <v>37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2</v>
      </c>
      <c r="J76" s="3">
        <f t="shared" si="6"/>
        <v>2</v>
      </c>
      <c r="K76" s="33">
        <f t="shared" si="7"/>
        <v>0</v>
      </c>
      <c r="L76" s="127"/>
      <c r="M76" s="128"/>
      <c r="N76" s="129"/>
    </row>
    <row r="77" spans="1:15" ht="28" x14ac:dyDescent="0.35">
      <c r="A77" s="1">
        <v>34</v>
      </c>
      <c r="B77" s="4" t="s">
        <v>38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1.5</v>
      </c>
      <c r="J77" s="3">
        <f t="shared" si="6"/>
        <v>1.5</v>
      </c>
      <c r="K77" s="33">
        <f t="shared" si="7"/>
        <v>0</v>
      </c>
      <c r="L77" s="127"/>
      <c r="M77" s="128"/>
      <c r="N77" s="129"/>
    </row>
    <row r="78" spans="1:15" ht="28" x14ac:dyDescent="0.35">
      <c r="A78" s="1">
        <v>35</v>
      </c>
      <c r="B78" s="4" t="s">
        <v>39</v>
      </c>
      <c r="C78" s="3" t="s">
        <v>260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1.5</v>
      </c>
      <c r="K78" s="33">
        <f t="shared" si="7"/>
        <v>0</v>
      </c>
      <c r="L78" s="127"/>
      <c r="M78" s="128"/>
      <c r="N78" s="129"/>
    </row>
    <row r="79" spans="1:15" ht="28" x14ac:dyDescent="0.35">
      <c r="A79" s="1">
        <v>36</v>
      </c>
      <c r="B79" s="4" t="s">
        <v>40</v>
      </c>
      <c r="C79" s="3" t="s">
        <v>260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</v>
      </c>
      <c r="J79" s="3">
        <f t="shared" si="6"/>
        <v>1</v>
      </c>
      <c r="K79" s="33">
        <f t="shared" si="7"/>
        <v>0</v>
      </c>
      <c r="L79" s="127"/>
      <c r="M79" s="128"/>
      <c r="N79" s="129"/>
    </row>
    <row r="80" spans="1:15" x14ac:dyDescent="0.35">
      <c r="A80" s="1">
        <v>37</v>
      </c>
      <c r="B80" s="4" t="s">
        <v>41</v>
      </c>
      <c r="C80" s="3" t="s">
        <v>260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2.5</v>
      </c>
      <c r="J80" s="3">
        <f t="shared" si="6"/>
        <v>2.5</v>
      </c>
      <c r="K80" s="33">
        <f t="shared" si="7"/>
        <v>0</v>
      </c>
      <c r="L80" s="127"/>
      <c r="M80" s="128"/>
      <c r="N80" s="129"/>
      <c r="O80" s="23"/>
    </row>
    <row r="81" spans="1:14" x14ac:dyDescent="0.35">
      <c r="I81" s="14" t="s">
        <v>309</v>
      </c>
      <c r="J81" s="34">
        <f>SUM(J73:J80)</f>
        <v>20</v>
      </c>
      <c r="K81" s="34">
        <f>SUM(K73:K80)</f>
        <v>0</v>
      </c>
    </row>
    <row r="83" spans="1:14" ht="15" x14ac:dyDescent="0.35">
      <c r="A83" s="139" t="s">
        <v>42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</row>
    <row r="84" spans="1:14" ht="26" customHeight="1" x14ac:dyDescent="0.35">
      <c r="A84" s="8" t="s">
        <v>340</v>
      </c>
      <c r="B84" s="7" t="s">
        <v>342</v>
      </c>
      <c r="C84" s="11" t="s">
        <v>17</v>
      </c>
      <c r="D84" s="11" t="s">
        <v>316</v>
      </c>
      <c r="E84" s="11" t="s">
        <v>259</v>
      </c>
      <c r="F84" s="8" t="s">
        <v>235</v>
      </c>
      <c r="G84" s="8" t="s">
        <v>329</v>
      </c>
      <c r="H84" s="8" t="s">
        <v>330</v>
      </c>
      <c r="I84" s="8" t="s">
        <v>233</v>
      </c>
      <c r="J84" s="8" t="s">
        <v>234</v>
      </c>
      <c r="K84" s="8" t="s">
        <v>252</v>
      </c>
      <c r="L84" s="124" t="s">
        <v>255</v>
      </c>
      <c r="M84" s="125"/>
      <c r="N84" s="126"/>
    </row>
    <row r="85" spans="1:14" x14ac:dyDescent="0.35">
      <c r="A85" s="1">
        <v>38</v>
      </c>
      <c r="B85" s="2" t="s">
        <v>43</v>
      </c>
      <c r="C85" s="3" t="s">
        <v>261</v>
      </c>
      <c r="D85" s="3" t="s">
        <v>262</v>
      </c>
      <c r="E85" s="3">
        <v>1</v>
      </c>
      <c r="F85" s="38"/>
      <c r="G85" s="39" t="s">
        <v>322</v>
      </c>
      <c r="H85" s="48">
        <f>IFERROR(VLOOKUP(G85,params!$G$1:$H$6,2,FALSE),"")</f>
        <v>1</v>
      </c>
      <c r="I85" s="3">
        <v>5</v>
      </c>
      <c r="J85" s="3">
        <f t="shared" ref="J85:J91" si="8">IF(C85="Activo",I85,0)</f>
        <v>0</v>
      </c>
      <c r="K85" s="33">
        <f t="shared" ref="K85:K91" si="9">IFERROR(IF(AND(C85="Desactivo",F85&gt;0),F85/E85*I85*H85,IF(F85&lt;=E85,F85/E85*J85*H85,IF(F85&gt;E85,"Excesso de Evidênicias",0))),0)</f>
        <v>0</v>
      </c>
      <c r="L85" s="127"/>
      <c r="M85" s="128"/>
      <c r="N85" s="129"/>
    </row>
    <row r="86" spans="1:14" x14ac:dyDescent="0.35">
      <c r="A86" s="1">
        <v>39</v>
      </c>
      <c r="B86" s="2" t="s">
        <v>44</v>
      </c>
      <c r="C86" s="3" t="s">
        <v>260</v>
      </c>
      <c r="D86" s="3" t="s">
        <v>262</v>
      </c>
      <c r="E86" s="3">
        <v>1</v>
      </c>
      <c r="F86" s="38"/>
      <c r="G86" s="39"/>
      <c r="H86" s="48" t="str">
        <f>IFERROR(VLOOKUP(G86,params!$G$1:$H$6,2,FALSE),"")</f>
        <v/>
      </c>
      <c r="I86" s="3">
        <v>3</v>
      </c>
      <c r="J86" s="3">
        <f t="shared" si="8"/>
        <v>3</v>
      </c>
      <c r="K86" s="33">
        <f t="shared" si="9"/>
        <v>0</v>
      </c>
      <c r="L86" s="127"/>
      <c r="M86" s="128"/>
      <c r="N86" s="129"/>
    </row>
    <row r="87" spans="1:14" x14ac:dyDescent="0.35">
      <c r="A87" s="1">
        <v>40</v>
      </c>
      <c r="B87" s="2" t="s">
        <v>45</v>
      </c>
      <c r="C87" s="3" t="s">
        <v>260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2</v>
      </c>
      <c r="J87" s="3">
        <f t="shared" si="8"/>
        <v>2</v>
      </c>
      <c r="K87" s="33">
        <f t="shared" si="9"/>
        <v>0</v>
      </c>
      <c r="L87" s="127"/>
      <c r="M87" s="128"/>
      <c r="N87" s="129"/>
    </row>
    <row r="88" spans="1:14" x14ac:dyDescent="0.35">
      <c r="A88" s="1">
        <v>41</v>
      </c>
      <c r="B88" s="2" t="s">
        <v>46</v>
      </c>
      <c r="C88" s="3" t="s">
        <v>260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1.5</v>
      </c>
      <c r="J88" s="3">
        <f t="shared" si="8"/>
        <v>1.5</v>
      </c>
      <c r="K88" s="33">
        <f t="shared" si="9"/>
        <v>0</v>
      </c>
      <c r="L88" s="127"/>
      <c r="M88" s="128"/>
      <c r="N88" s="129"/>
    </row>
    <row r="89" spans="1:14" ht="28" x14ac:dyDescent="0.35">
      <c r="A89" s="1">
        <v>42</v>
      </c>
      <c r="B89" s="2" t="s">
        <v>47</v>
      </c>
      <c r="C89" s="3" t="s">
        <v>261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0</v>
      </c>
      <c r="K89" s="33">
        <f t="shared" si="9"/>
        <v>0</v>
      </c>
      <c r="L89" s="127"/>
      <c r="M89" s="128"/>
      <c r="N89" s="129"/>
    </row>
    <row r="90" spans="1:14" ht="28" x14ac:dyDescent="0.35">
      <c r="A90" s="1">
        <v>43</v>
      </c>
      <c r="B90" s="2" t="s">
        <v>48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4" ht="28" x14ac:dyDescent="0.35">
      <c r="A91" s="1">
        <v>44</v>
      </c>
      <c r="B91" s="2" t="s">
        <v>49</v>
      </c>
      <c r="C91" s="3" t="s">
        <v>260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0.5</v>
      </c>
      <c r="J91" s="3">
        <f t="shared" si="8"/>
        <v>0.5</v>
      </c>
      <c r="K91" s="33">
        <f t="shared" si="9"/>
        <v>0</v>
      </c>
      <c r="L91" s="127"/>
      <c r="M91" s="128"/>
      <c r="N91" s="129"/>
    </row>
    <row r="92" spans="1:14" x14ac:dyDescent="0.35">
      <c r="I92" s="14" t="s">
        <v>309</v>
      </c>
      <c r="J92" s="34">
        <f>SUM(J85:J91)</f>
        <v>7</v>
      </c>
      <c r="K92" s="34">
        <f>SUM(K85:K91)</f>
        <v>0</v>
      </c>
    </row>
    <row r="94" spans="1:14" ht="15" x14ac:dyDescent="0.35">
      <c r="A94" s="139" t="s">
        <v>210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</row>
    <row r="95" spans="1:14" ht="39" customHeight="1" x14ac:dyDescent="0.35">
      <c r="A95" s="8" t="s">
        <v>340</v>
      </c>
      <c r="B95" s="7" t="s">
        <v>342</v>
      </c>
      <c r="C95" s="8" t="s">
        <v>17</v>
      </c>
      <c r="D95" s="8" t="s">
        <v>316</v>
      </c>
      <c r="E95" s="8" t="s">
        <v>259</v>
      </c>
      <c r="F95" s="8" t="s">
        <v>235</v>
      </c>
      <c r="G95" s="8" t="s">
        <v>329</v>
      </c>
      <c r="H95" s="8" t="s">
        <v>330</v>
      </c>
      <c r="I95" s="8" t="s">
        <v>233</v>
      </c>
      <c r="J95" s="8" t="s">
        <v>234</v>
      </c>
      <c r="K95" s="8" t="s">
        <v>252</v>
      </c>
      <c r="L95" s="124" t="s">
        <v>255</v>
      </c>
      <c r="M95" s="125"/>
      <c r="N95" s="126"/>
    </row>
    <row r="96" spans="1:14" ht="28" x14ac:dyDescent="0.35">
      <c r="A96" s="1">
        <v>45</v>
      </c>
      <c r="B96" s="2" t="s">
        <v>50</v>
      </c>
      <c r="C96" s="3" t="s">
        <v>261</v>
      </c>
      <c r="D96" s="3" t="s">
        <v>262</v>
      </c>
      <c r="E96" s="3">
        <v>1</v>
      </c>
      <c r="F96" s="38"/>
      <c r="G96" s="39"/>
      <c r="H96" s="48" t="str">
        <f>IFERROR(VLOOKUP(G96,params!$G$1:$H$6,2,FALSE),"")</f>
        <v/>
      </c>
      <c r="I96" s="3">
        <v>7</v>
      </c>
      <c r="J96" s="3">
        <f t="shared" ref="J96:J118" si="10">IF(C96="Activo",I96,0)</f>
        <v>0</v>
      </c>
      <c r="K96" s="33">
        <f t="shared" ref="K96:K118" si="11">IFERROR(IF(AND(C96="Desactivo",F96&gt;0),F96/E96*I96*H96,IF(F96&lt;=E96,F96/E96*J96*H96,IF(F96&gt;E96,"Excesso de Evidênicias",0))),0)</f>
        <v>0</v>
      </c>
      <c r="L96" s="127"/>
      <c r="M96" s="128"/>
      <c r="N96" s="129"/>
    </row>
    <row r="97" spans="1:14" ht="28" x14ac:dyDescent="0.35">
      <c r="A97" s="1">
        <v>46</v>
      </c>
      <c r="B97" s="2" t="s">
        <v>211</v>
      </c>
      <c r="C97" s="3" t="s">
        <v>260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6</v>
      </c>
      <c r="J97" s="3">
        <f t="shared" si="10"/>
        <v>6</v>
      </c>
      <c r="K97" s="33">
        <f t="shared" si="11"/>
        <v>0</v>
      </c>
      <c r="L97" s="127"/>
      <c r="M97" s="128"/>
      <c r="N97" s="129"/>
    </row>
    <row r="98" spans="1:14" ht="28" x14ac:dyDescent="0.35">
      <c r="A98" s="1">
        <v>47</v>
      </c>
      <c r="B98" s="2" t="s">
        <v>212</v>
      </c>
      <c r="C98" s="3" t="s">
        <v>260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5</v>
      </c>
      <c r="J98" s="3">
        <f t="shared" si="10"/>
        <v>5</v>
      </c>
      <c r="K98" s="33">
        <f t="shared" si="11"/>
        <v>0</v>
      </c>
      <c r="L98" s="127"/>
      <c r="M98" s="128"/>
      <c r="N98" s="129"/>
    </row>
    <row r="99" spans="1:14" x14ac:dyDescent="0.35">
      <c r="A99" s="1">
        <v>48</v>
      </c>
      <c r="B99" s="2" t="s">
        <v>51</v>
      </c>
      <c r="C99" s="3" t="s">
        <v>260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4</v>
      </c>
      <c r="J99" s="3">
        <f t="shared" si="10"/>
        <v>4</v>
      </c>
      <c r="K99" s="33">
        <f t="shared" si="11"/>
        <v>0</v>
      </c>
      <c r="L99" s="127"/>
      <c r="M99" s="128"/>
      <c r="N99" s="129"/>
    </row>
    <row r="100" spans="1:14" ht="28" x14ac:dyDescent="0.35">
      <c r="A100" s="1">
        <v>49</v>
      </c>
      <c r="B100" s="2" t="s">
        <v>213</v>
      </c>
      <c r="C100" s="3" t="s">
        <v>260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4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50</v>
      </c>
      <c r="B101" s="2" t="s">
        <v>214</v>
      </c>
      <c r="C101" s="3" t="s">
        <v>260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3.5</v>
      </c>
      <c r="J101" s="3">
        <f t="shared" si="10"/>
        <v>3.5</v>
      </c>
      <c r="K101" s="33">
        <f t="shared" si="11"/>
        <v>0</v>
      </c>
      <c r="L101" s="127"/>
      <c r="M101" s="128"/>
      <c r="N101" s="129"/>
    </row>
    <row r="102" spans="1:14" x14ac:dyDescent="0.35">
      <c r="A102" s="1">
        <v>51</v>
      </c>
      <c r="B102" s="2" t="s">
        <v>52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ht="28" x14ac:dyDescent="0.35">
      <c r="A103" s="1">
        <v>52</v>
      </c>
      <c r="B103" s="2" t="s">
        <v>215</v>
      </c>
      <c r="C103" s="3" t="s">
        <v>260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3.5</v>
      </c>
      <c r="K103" s="33">
        <f t="shared" si="11"/>
        <v>0</v>
      </c>
      <c r="L103" s="127"/>
      <c r="M103" s="128"/>
      <c r="N103" s="129"/>
    </row>
    <row r="104" spans="1:14" x14ac:dyDescent="0.35">
      <c r="A104" s="1">
        <v>53</v>
      </c>
      <c r="B104" s="2" t="s">
        <v>53</v>
      </c>
      <c r="C104" s="3" t="s">
        <v>260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</v>
      </c>
      <c r="J104" s="3">
        <f t="shared" si="10"/>
        <v>3</v>
      </c>
      <c r="K104" s="33">
        <f t="shared" si="11"/>
        <v>0</v>
      </c>
      <c r="L104" s="127"/>
      <c r="M104" s="128"/>
      <c r="N104" s="129"/>
    </row>
    <row r="105" spans="1:14" ht="28" x14ac:dyDescent="0.35">
      <c r="A105" s="1">
        <v>54</v>
      </c>
      <c r="B105" s="2" t="s">
        <v>216</v>
      </c>
      <c r="C105" s="3" t="s">
        <v>260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2.5</v>
      </c>
      <c r="J105" s="3">
        <f t="shared" si="10"/>
        <v>2.5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55</v>
      </c>
      <c r="B106" s="2" t="s">
        <v>54</v>
      </c>
      <c r="C106" s="3" t="s">
        <v>260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2.5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56</v>
      </c>
      <c r="B107" s="2" t="s">
        <v>55</v>
      </c>
      <c r="C107" s="3" t="s">
        <v>260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2.5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57</v>
      </c>
      <c r="B108" s="2" t="s">
        <v>217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x14ac:dyDescent="0.35">
      <c r="A109" s="1">
        <v>58</v>
      </c>
      <c r="B109" s="2" t="s">
        <v>56</v>
      </c>
      <c r="C109" s="3" t="s">
        <v>260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</v>
      </c>
      <c r="J109" s="3">
        <f t="shared" si="10"/>
        <v>2</v>
      </c>
      <c r="K109" s="33">
        <f t="shared" si="11"/>
        <v>0</v>
      </c>
      <c r="L109" s="127"/>
      <c r="M109" s="128"/>
      <c r="N109" s="129"/>
    </row>
    <row r="110" spans="1:14" ht="28" x14ac:dyDescent="0.35">
      <c r="A110" s="1">
        <v>59</v>
      </c>
      <c r="B110" s="2" t="s">
        <v>218</v>
      </c>
      <c r="C110" s="3" t="s">
        <v>260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2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60</v>
      </c>
      <c r="B111" s="2" t="s">
        <v>57</v>
      </c>
      <c r="C111" s="3" t="s">
        <v>260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2</v>
      </c>
      <c r="K111" s="33">
        <f t="shared" si="11"/>
        <v>0</v>
      </c>
      <c r="L111" s="127"/>
      <c r="M111" s="128"/>
      <c r="N111" s="129"/>
    </row>
    <row r="112" spans="1:14" x14ac:dyDescent="0.35">
      <c r="A112" s="1">
        <v>61</v>
      </c>
      <c r="B112" s="2" t="s">
        <v>58</v>
      </c>
      <c r="C112" s="3" t="s">
        <v>260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1.5</v>
      </c>
      <c r="J112" s="3">
        <f t="shared" si="10"/>
        <v>1.5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62</v>
      </c>
      <c r="B113" s="2" t="s">
        <v>59</v>
      </c>
      <c r="C113" s="3" t="s">
        <v>260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</v>
      </c>
      <c r="J113" s="3">
        <f t="shared" si="10"/>
        <v>1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63</v>
      </c>
      <c r="B114" s="2" t="s">
        <v>60</v>
      </c>
      <c r="C114" s="3" t="s">
        <v>260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1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64</v>
      </c>
      <c r="B115" s="2" t="s">
        <v>282</v>
      </c>
      <c r="C115" s="3" t="s">
        <v>260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1</v>
      </c>
      <c r="K115" s="33">
        <f t="shared" si="11"/>
        <v>0</v>
      </c>
      <c r="L115" s="127"/>
      <c r="M115" s="128"/>
      <c r="N115" s="129"/>
    </row>
    <row r="116" spans="1:14" ht="28" x14ac:dyDescent="0.35">
      <c r="A116" s="1">
        <v>65</v>
      </c>
      <c r="B116" s="2" t="s">
        <v>219</v>
      </c>
      <c r="C116" s="3" t="s">
        <v>260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1</v>
      </c>
      <c r="K116" s="33">
        <f t="shared" si="11"/>
        <v>0</v>
      </c>
      <c r="L116" s="127"/>
      <c r="M116" s="128"/>
      <c r="N116" s="129"/>
    </row>
    <row r="117" spans="1:14" x14ac:dyDescent="0.35">
      <c r="A117" s="1">
        <v>66</v>
      </c>
      <c r="B117" s="2" t="s">
        <v>220</v>
      </c>
      <c r="C117" s="3" t="s">
        <v>260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1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67</v>
      </c>
      <c r="B118" s="2" t="s">
        <v>221</v>
      </c>
      <c r="C118" s="3" t="s">
        <v>260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0.5</v>
      </c>
      <c r="J118" s="3">
        <f t="shared" si="10"/>
        <v>0.5</v>
      </c>
      <c r="K118" s="33">
        <f t="shared" si="11"/>
        <v>0</v>
      </c>
      <c r="L118" s="127"/>
      <c r="M118" s="128"/>
      <c r="N118" s="129"/>
    </row>
    <row r="119" spans="1:14" x14ac:dyDescent="0.35">
      <c r="I119" s="14" t="s">
        <v>309</v>
      </c>
      <c r="J119" s="34">
        <f>SUM(J96:J118)</f>
        <v>49.5</v>
      </c>
      <c r="K119" s="34">
        <f>SUM(K96:K118)</f>
        <v>0</v>
      </c>
    </row>
    <row r="121" spans="1:14" ht="15" x14ac:dyDescent="0.35">
      <c r="A121" s="139" t="s">
        <v>222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1:14" ht="39" customHeight="1" x14ac:dyDescent="0.35">
      <c r="A122" s="8" t="s">
        <v>340</v>
      </c>
      <c r="B122" s="7" t="s">
        <v>342</v>
      </c>
      <c r="C122" s="8" t="s">
        <v>17</v>
      </c>
      <c r="D122" s="8" t="s">
        <v>316</v>
      </c>
      <c r="E122" s="8" t="s">
        <v>259</v>
      </c>
      <c r="F122" s="8" t="s">
        <v>235</v>
      </c>
      <c r="G122" s="8" t="s">
        <v>329</v>
      </c>
      <c r="H122" s="8" t="s">
        <v>330</v>
      </c>
      <c r="I122" s="8" t="s">
        <v>233</v>
      </c>
      <c r="J122" s="8" t="s">
        <v>234</v>
      </c>
      <c r="K122" s="8" t="s">
        <v>252</v>
      </c>
      <c r="L122" s="124" t="s">
        <v>255</v>
      </c>
      <c r="M122" s="125"/>
      <c r="N122" s="126"/>
    </row>
    <row r="123" spans="1:14" x14ac:dyDescent="0.35">
      <c r="A123" s="1">
        <v>68</v>
      </c>
      <c r="B123" s="2" t="s">
        <v>61</v>
      </c>
      <c r="C123" s="3" t="s">
        <v>261</v>
      </c>
      <c r="D123" s="3" t="s">
        <v>262</v>
      </c>
      <c r="E123" s="3">
        <v>1</v>
      </c>
      <c r="F123" s="38"/>
      <c r="G123" s="39"/>
      <c r="H123" s="48" t="str">
        <f>IFERROR(VLOOKUP(G123,params!$G$1:$H$6,2,FALSE),"")</f>
        <v/>
      </c>
      <c r="I123" s="3">
        <v>7</v>
      </c>
      <c r="J123" s="3">
        <f t="shared" ref="J123:J137" si="12">IF(C123="Activo",I123,0)</f>
        <v>0</v>
      </c>
      <c r="K123" s="33">
        <f t="shared" ref="K123:K137" si="13">IFERROR(IF(AND(C123="Desactivo",F123&gt;0),F123/E123*I123*H123,IF(F123&lt;=E123,F123/E123*J123*H123,IF(F123&gt;E123,"Excesso de Evidênicias",0))),0)</f>
        <v>0</v>
      </c>
      <c r="L123" s="127"/>
      <c r="M123" s="128"/>
      <c r="N123" s="129"/>
    </row>
    <row r="124" spans="1:14" x14ac:dyDescent="0.35">
      <c r="A124" s="1">
        <v>69</v>
      </c>
      <c r="B124" s="2" t="s">
        <v>62</v>
      </c>
      <c r="C124" s="3" t="s">
        <v>260</v>
      </c>
      <c r="D124" s="3" t="s">
        <v>263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6</v>
      </c>
      <c r="J124" s="3">
        <f t="shared" si="12"/>
        <v>6</v>
      </c>
      <c r="K124" s="33">
        <f t="shared" si="13"/>
        <v>0</v>
      </c>
      <c r="L124" s="127"/>
      <c r="M124" s="128"/>
      <c r="N124" s="129"/>
    </row>
    <row r="125" spans="1:14" x14ac:dyDescent="0.35">
      <c r="A125" s="1">
        <v>70</v>
      </c>
      <c r="B125" s="2" t="s">
        <v>63</v>
      </c>
      <c r="C125" s="3" t="s">
        <v>260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5</v>
      </c>
      <c r="J125" s="3">
        <f t="shared" si="12"/>
        <v>5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71</v>
      </c>
      <c r="B126" s="2" t="s">
        <v>64</v>
      </c>
      <c r="C126" s="3" t="s">
        <v>260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5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72</v>
      </c>
      <c r="B127" s="2" t="s">
        <v>283</v>
      </c>
      <c r="C127" s="3" t="s">
        <v>260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5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73</v>
      </c>
      <c r="B128" s="2" t="s">
        <v>65</v>
      </c>
      <c r="C128" s="3" t="s">
        <v>260</v>
      </c>
      <c r="D128" s="3" t="s">
        <v>265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4</v>
      </c>
      <c r="J128" s="3">
        <f t="shared" si="12"/>
        <v>4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74</v>
      </c>
      <c r="B129" s="2" t="s">
        <v>66</v>
      </c>
      <c r="C129" s="3" t="s">
        <v>260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4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75</v>
      </c>
      <c r="B130" s="2" t="s">
        <v>67</v>
      </c>
      <c r="C130" s="3" t="s">
        <v>260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4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76</v>
      </c>
      <c r="B131" s="6" t="s">
        <v>68</v>
      </c>
      <c r="C131" s="3" t="s">
        <v>260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4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77</v>
      </c>
      <c r="B132" s="6" t="s">
        <v>69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3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78</v>
      </c>
      <c r="B133" s="2" t="s">
        <v>70</v>
      </c>
      <c r="C133" s="3" t="s">
        <v>261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0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79</v>
      </c>
      <c r="B134" s="2" t="s">
        <v>71</v>
      </c>
      <c r="C134" s="3" t="s">
        <v>260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3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80</v>
      </c>
      <c r="B135" s="2" t="s">
        <v>72</v>
      </c>
      <c r="C135" s="3" t="s">
        <v>260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3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81</v>
      </c>
      <c r="B136" s="2" t="s">
        <v>73</v>
      </c>
      <c r="C136" s="3" t="s">
        <v>260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2</v>
      </c>
      <c r="J136" s="3">
        <f t="shared" si="12"/>
        <v>2</v>
      </c>
      <c r="K136" s="33">
        <f t="shared" si="13"/>
        <v>0</v>
      </c>
      <c r="L136" s="127"/>
      <c r="M136" s="128"/>
      <c r="N136" s="129"/>
    </row>
    <row r="137" spans="1:14" ht="28" x14ac:dyDescent="0.35">
      <c r="A137" s="1">
        <v>82</v>
      </c>
      <c r="B137" s="2" t="s">
        <v>74</v>
      </c>
      <c r="C137" s="3" t="s">
        <v>260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2</v>
      </c>
      <c r="K137" s="33">
        <f t="shared" si="13"/>
        <v>0</v>
      </c>
      <c r="L137" s="127"/>
      <c r="M137" s="128"/>
      <c r="N137" s="129"/>
    </row>
    <row r="138" spans="1:14" x14ac:dyDescent="0.35">
      <c r="I138" s="14" t="s">
        <v>309</v>
      </c>
      <c r="J138" s="34">
        <f>SUM(J123:J137)</f>
        <v>47</v>
      </c>
      <c r="K138" s="34">
        <f>SUM(K123:K137)</f>
        <v>0</v>
      </c>
    </row>
    <row r="140" spans="1:14" ht="15" x14ac:dyDescent="0.35">
      <c r="A140" s="146" t="s">
        <v>223</v>
      </c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</row>
    <row r="141" spans="1:14" ht="39" customHeight="1" x14ac:dyDescent="0.35">
      <c r="A141" s="8" t="s">
        <v>340</v>
      </c>
      <c r="B141" s="7" t="s">
        <v>342</v>
      </c>
      <c r="C141" s="8" t="s">
        <v>17</v>
      </c>
      <c r="D141" s="8" t="s">
        <v>316</v>
      </c>
      <c r="E141" s="8" t="s">
        <v>259</v>
      </c>
      <c r="F141" s="8" t="s">
        <v>235</v>
      </c>
      <c r="G141" s="8" t="s">
        <v>329</v>
      </c>
      <c r="H141" s="8" t="s">
        <v>330</v>
      </c>
      <c r="I141" s="8" t="s">
        <v>233</v>
      </c>
      <c r="J141" s="8" t="s">
        <v>234</v>
      </c>
      <c r="K141" s="8" t="s">
        <v>252</v>
      </c>
      <c r="L141" s="124" t="s">
        <v>255</v>
      </c>
      <c r="M141" s="125"/>
      <c r="N141" s="126"/>
    </row>
    <row r="142" spans="1:14" x14ac:dyDescent="0.35">
      <c r="A142" s="1">
        <v>83</v>
      </c>
      <c r="B142" s="2" t="s">
        <v>75</v>
      </c>
      <c r="C142" s="3" t="s">
        <v>261</v>
      </c>
      <c r="D142" s="3" t="s">
        <v>262</v>
      </c>
      <c r="E142" s="3">
        <v>1</v>
      </c>
      <c r="F142" s="38"/>
      <c r="G142" s="39"/>
      <c r="H142" s="48" t="str">
        <f>IFERROR(VLOOKUP(G142,params!$G$1:$H$6,2,FALSE),"")</f>
        <v/>
      </c>
      <c r="I142" s="3">
        <v>5</v>
      </c>
      <c r="J142" s="3">
        <f t="shared" ref="J142:J152" si="14">IF(C142="Activo",I142,0)</f>
        <v>0</v>
      </c>
      <c r="K142" s="33">
        <f t="shared" ref="K142:K152" si="15">IFERROR(IF(AND(C142="Desactivo",F142&gt;0),F142/E142*I142*H142,IF(F142&lt;=E142,F142/E142*J142*H142,IF(F142&gt;E142,"Excesso de Evidênicias",0))),0)</f>
        <v>0</v>
      </c>
      <c r="L142" s="127"/>
      <c r="M142" s="128"/>
      <c r="N142" s="129"/>
    </row>
    <row r="143" spans="1:14" x14ac:dyDescent="0.35">
      <c r="A143" s="1">
        <v>84</v>
      </c>
      <c r="B143" s="2" t="s">
        <v>76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3.5</v>
      </c>
      <c r="J143" s="3">
        <f t="shared" si="14"/>
        <v>0</v>
      </c>
      <c r="K143" s="33">
        <f t="shared" si="15"/>
        <v>0</v>
      </c>
      <c r="L143" s="127"/>
      <c r="M143" s="128"/>
      <c r="N143" s="129"/>
    </row>
    <row r="144" spans="1:14" x14ac:dyDescent="0.35">
      <c r="A144" s="1">
        <v>85</v>
      </c>
      <c r="B144" s="2" t="s">
        <v>284</v>
      </c>
      <c r="C144" s="3" t="s">
        <v>261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0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86</v>
      </c>
      <c r="B145" s="2" t="s">
        <v>77</v>
      </c>
      <c r="C145" s="3" t="s">
        <v>261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</v>
      </c>
      <c r="J145" s="3">
        <f t="shared" si="14"/>
        <v>0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87</v>
      </c>
      <c r="B146" s="2" t="s">
        <v>78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88</v>
      </c>
      <c r="B147" s="2" t="s">
        <v>79</v>
      </c>
      <c r="C147" s="3" t="s">
        <v>260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2.5</v>
      </c>
      <c r="J147" s="3">
        <f t="shared" si="14"/>
        <v>2.5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89</v>
      </c>
      <c r="B148" s="2" t="s">
        <v>80</v>
      </c>
      <c r="C148" s="3" t="s">
        <v>260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2.5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90</v>
      </c>
      <c r="B149" s="2" t="s">
        <v>81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ht="28" x14ac:dyDescent="0.35">
      <c r="A150" s="1">
        <v>91</v>
      </c>
      <c r="B150" s="2" t="s">
        <v>82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1.5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x14ac:dyDescent="0.35">
      <c r="A151" s="1">
        <v>92</v>
      </c>
      <c r="B151" s="2" t="s">
        <v>224</v>
      </c>
      <c r="C151" s="3" t="s">
        <v>260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1.5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93</v>
      </c>
      <c r="B152" s="2" t="s">
        <v>83</v>
      </c>
      <c r="C152" s="3" t="s">
        <v>260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</v>
      </c>
      <c r="J152" s="3">
        <f t="shared" si="14"/>
        <v>1</v>
      </c>
      <c r="K152" s="33">
        <f t="shared" si="15"/>
        <v>0</v>
      </c>
      <c r="L152" s="127"/>
      <c r="M152" s="128"/>
      <c r="N152" s="129"/>
    </row>
    <row r="153" spans="1:14" x14ac:dyDescent="0.35">
      <c r="I153" s="14" t="s">
        <v>309</v>
      </c>
      <c r="J153" s="34">
        <f>SUM(J142:J152)</f>
        <v>7.5</v>
      </c>
      <c r="K153" s="34">
        <f>SUM(K142:K152)</f>
        <v>0</v>
      </c>
    </row>
    <row r="155" spans="1:14" ht="15" x14ac:dyDescent="0.35">
      <c r="A155" s="139" t="s">
        <v>225</v>
      </c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1:14" ht="39" customHeight="1" x14ac:dyDescent="0.35">
      <c r="A156" s="8" t="s">
        <v>340</v>
      </c>
      <c r="B156" s="7" t="s">
        <v>342</v>
      </c>
      <c r="C156" s="8" t="s">
        <v>17</v>
      </c>
      <c r="D156" s="8" t="s">
        <v>316</v>
      </c>
      <c r="E156" s="8" t="s">
        <v>259</v>
      </c>
      <c r="F156" s="8" t="s">
        <v>235</v>
      </c>
      <c r="G156" s="8" t="s">
        <v>329</v>
      </c>
      <c r="H156" s="8" t="s">
        <v>330</v>
      </c>
      <c r="I156" s="8" t="s">
        <v>233</v>
      </c>
      <c r="J156" s="8" t="s">
        <v>234</v>
      </c>
      <c r="K156" s="8" t="s">
        <v>252</v>
      </c>
      <c r="L156" s="124" t="s">
        <v>255</v>
      </c>
      <c r="M156" s="125"/>
      <c r="N156" s="126"/>
    </row>
    <row r="157" spans="1:14" x14ac:dyDescent="0.35">
      <c r="A157" s="1">
        <v>94</v>
      </c>
      <c r="B157" s="2" t="s">
        <v>226</v>
      </c>
      <c r="C157" s="3" t="s">
        <v>261</v>
      </c>
      <c r="D157" s="3" t="s">
        <v>262</v>
      </c>
      <c r="E157" s="3">
        <v>1</v>
      </c>
      <c r="F157" s="38"/>
      <c r="G157" s="39"/>
      <c r="H157" s="48" t="str">
        <f>IFERROR(VLOOKUP(G157,params!$G$1:$H$6,2,FALSE),"")</f>
        <v/>
      </c>
      <c r="I157" s="3">
        <v>5</v>
      </c>
      <c r="J157" s="3">
        <f t="shared" ref="J157:J160" si="16">IF(C157="Activo",I157,0)</f>
        <v>0</v>
      </c>
      <c r="K157" s="33">
        <f t="shared" ref="K157:K160" si="17">IFERROR(IF(AND(C157="Desactivo",F157&gt;0),F157/E157*I157*H157,IF(F157&lt;=E157,F157/E157*J157*H157,IF(F157&gt;E157,"Excesso de Evidênicias",0))),0)</f>
        <v>0</v>
      </c>
      <c r="L157" s="127"/>
      <c r="M157" s="128"/>
      <c r="N157" s="129"/>
    </row>
    <row r="158" spans="1:14" x14ac:dyDescent="0.35">
      <c r="A158" s="1">
        <v>95</v>
      </c>
      <c r="B158" s="2" t="s">
        <v>227</v>
      </c>
      <c r="C158" s="3" t="s">
        <v>260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3</v>
      </c>
      <c r="J158" s="3">
        <f t="shared" si="16"/>
        <v>3</v>
      </c>
      <c r="K158" s="33">
        <f t="shared" si="17"/>
        <v>0</v>
      </c>
      <c r="L158" s="127"/>
      <c r="M158" s="128"/>
      <c r="N158" s="129"/>
    </row>
    <row r="159" spans="1:14" x14ac:dyDescent="0.35">
      <c r="A159" s="1">
        <v>96</v>
      </c>
      <c r="B159" s="2" t="s">
        <v>228</v>
      </c>
      <c r="C159" s="3" t="s">
        <v>260</v>
      </c>
      <c r="D159" s="3" t="s">
        <v>265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1.5</v>
      </c>
      <c r="J159" s="3">
        <f t="shared" si="16"/>
        <v>1.5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97</v>
      </c>
      <c r="B160" s="2" t="s">
        <v>229</v>
      </c>
      <c r="C160" s="3" t="s">
        <v>260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</v>
      </c>
      <c r="J160" s="3">
        <f t="shared" si="16"/>
        <v>1</v>
      </c>
      <c r="K160" s="33">
        <f t="shared" si="17"/>
        <v>0</v>
      </c>
      <c r="L160" s="127"/>
      <c r="M160" s="128"/>
      <c r="N160" s="129"/>
    </row>
    <row r="161" spans="1:14" x14ac:dyDescent="0.35">
      <c r="I161" s="14" t="s">
        <v>309</v>
      </c>
      <c r="J161" s="34">
        <f>SUM(J157:J160)</f>
        <v>5.5</v>
      </c>
      <c r="K161" s="34">
        <f>SUM(K157:K160)</f>
        <v>0</v>
      </c>
      <c r="L161" s="36"/>
      <c r="M161" s="35"/>
    </row>
    <row r="163" spans="1:14" ht="15" x14ac:dyDescent="0.35">
      <c r="A163" s="139" t="s">
        <v>230</v>
      </c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1:14" ht="39" customHeight="1" x14ac:dyDescent="0.35">
      <c r="A164" s="8" t="s">
        <v>340</v>
      </c>
      <c r="B164" s="7" t="s">
        <v>342</v>
      </c>
      <c r="C164" s="8" t="s">
        <v>17</v>
      </c>
      <c r="D164" s="8" t="s">
        <v>316</v>
      </c>
      <c r="E164" s="8" t="s">
        <v>259</v>
      </c>
      <c r="F164" s="8" t="s">
        <v>235</v>
      </c>
      <c r="G164" s="8" t="s">
        <v>329</v>
      </c>
      <c r="H164" s="8" t="s">
        <v>330</v>
      </c>
      <c r="I164" s="8" t="s">
        <v>233</v>
      </c>
      <c r="J164" s="8" t="s">
        <v>234</v>
      </c>
      <c r="K164" s="8" t="s">
        <v>252</v>
      </c>
      <c r="L164" s="124" t="s">
        <v>255</v>
      </c>
      <c r="M164" s="125"/>
      <c r="N164" s="126"/>
    </row>
    <row r="165" spans="1:14" x14ac:dyDescent="0.35">
      <c r="A165" s="1">
        <v>98</v>
      </c>
      <c r="B165" s="4" t="s">
        <v>84</v>
      </c>
      <c r="C165" s="3" t="s">
        <v>261</v>
      </c>
      <c r="D165" s="3" t="s">
        <v>262</v>
      </c>
      <c r="E165" s="3">
        <v>1</v>
      </c>
      <c r="F165" s="38"/>
      <c r="G165" s="39"/>
      <c r="H165" s="48" t="str">
        <f>IFERROR(VLOOKUP(G165,params!$G$1:$H$6,2,FALSE),"")</f>
        <v/>
      </c>
      <c r="I165" s="3">
        <v>7</v>
      </c>
      <c r="J165" s="3">
        <f t="shared" ref="J165:J184" si="18">IF(C165="Activo",I165,0)</f>
        <v>0</v>
      </c>
      <c r="K165" s="33">
        <f t="shared" ref="K165:K184" si="19">IFERROR(IF(AND(C165="Desactivo",F165&gt;0),F165/E165*I165*H165,IF(F165&lt;=E165,F165/E165*J165*H165,IF(F165&gt;E165,"Excesso de Evidênicias",0))),0)</f>
        <v>0</v>
      </c>
      <c r="L165" s="127"/>
      <c r="M165" s="128"/>
      <c r="N165" s="129"/>
    </row>
    <row r="166" spans="1:14" ht="28" x14ac:dyDescent="0.35">
      <c r="A166" s="1">
        <v>99</v>
      </c>
      <c r="B166" s="4" t="s">
        <v>85</v>
      </c>
      <c r="C166" s="3" t="s">
        <v>261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5</v>
      </c>
      <c r="J166" s="3">
        <f t="shared" si="18"/>
        <v>0</v>
      </c>
      <c r="K166" s="33">
        <f t="shared" si="19"/>
        <v>0</v>
      </c>
      <c r="L166" s="127"/>
      <c r="M166" s="128"/>
      <c r="N166" s="129"/>
    </row>
    <row r="167" spans="1:14" ht="28" x14ac:dyDescent="0.35">
      <c r="A167" s="1">
        <v>100</v>
      </c>
      <c r="B167" s="4" t="s">
        <v>86</v>
      </c>
      <c r="C167" s="3" t="s">
        <v>260</v>
      </c>
      <c r="D167" s="3" t="s">
        <v>263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4</v>
      </c>
      <c r="J167" s="3">
        <f t="shared" si="18"/>
        <v>4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101</v>
      </c>
      <c r="B168" s="4" t="s">
        <v>87</v>
      </c>
      <c r="C168" s="3" t="s">
        <v>260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4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102</v>
      </c>
      <c r="B169" s="4" t="s">
        <v>88</v>
      </c>
      <c r="C169" s="3" t="s">
        <v>261</v>
      </c>
      <c r="D169" s="3" t="s">
        <v>262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3.5</v>
      </c>
      <c r="J169" s="3">
        <f t="shared" si="18"/>
        <v>0</v>
      </c>
      <c r="K169" s="33">
        <f t="shared" si="19"/>
        <v>0</v>
      </c>
      <c r="L169" s="127"/>
      <c r="M169" s="128"/>
      <c r="N169" s="129"/>
    </row>
    <row r="170" spans="1:14" x14ac:dyDescent="0.35">
      <c r="A170" s="1">
        <v>103</v>
      </c>
      <c r="B170" s="4" t="s">
        <v>89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104</v>
      </c>
      <c r="B171" s="4" t="s">
        <v>90</v>
      </c>
      <c r="C171" s="3" t="s">
        <v>260</v>
      </c>
      <c r="D171" s="3" t="s">
        <v>265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2.5</v>
      </c>
      <c r="J171" s="3">
        <f t="shared" si="18"/>
        <v>2.5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105</v>
      </c>
      <c r="B172" s="4" t="s">
        <v>91</v>
      </c>
      <c r="C172" s="3" t="s">
        <v>261</v>
      </c>
      <c r="D172" s="3" t="s">
        <v>262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ht="28" x14ac:dyDescent="0.35">
      <c r="A173" s="1">
        <v>106</v>
      </c>
      <c r="B173" s="4" t="s">
        <v>92</v>
      </c>
      <c r="C173" s="3" t="s">
        <v>260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2.5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107</v>
      </c>
      <c r="B174" s="4" t="s">
        <v>93</v>
      </c>
      <c r="C174" s="3" t="s">
        <v>260</v>
      </c>
      <c r="D174" s="3" t="s">
        <v>265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</v>
      </c>
      <c r="J174" s="3">
        <f t="shared" si="18"/>
        <v>2</v>
      </c>
      <c r="K174" s="33">
        <f t="shared" si="19"/>
        <v>0</v>
      </c>
      <c r="L174" s="127"/>
      <c r="M174" s="128"/>
      <c r="N174" s="129"/>
    </row>
    <row r="175" spans="1:14" x14ac:dyDescent="0.35">
      <c r="A175" s="1">
        <v>108</v>
      </c>
      <c r="B175" s="4" t="s">
        <v>94</v>
      </c>
      <c r="C175" s="3" t="s">
        <v>260</v>
      </c>
      <c r="D175" s="3" t="s">
        <v>263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2</v>
      </c>
      <c r="K175" s="33">
        <f t="shared" si="19"/>
        <v>0</v>
      </c>
      <c r="L175" s="127"/>
      <c r="M175" s="128"/>
      <c r="N175" s="129"/>
    </row>
    <row r="176" spans="1:14" ht="28" x14ac:dyDescent="0.35">
      <c r="A176" s="1">
        <v>109</v>
      </c>
      <c r="B176" s="4" t="s">
        <v>95</v>
      </c>
      <c r="C176" s="3" t="s">
        <v>261</v>
      </c>
      <c r="D176" s="3" t="s">
        <v>262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1.5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x14ac:dyDescent="0.35">
      <c r="A177" s="1">
        <v>110</v>
      </c>
      <c r="B177" s="4" t="s">
        <v>96</v>
      </c>
      <c r="C177" s="3" t="s">
        <v>260</v>
      </c>
      <c r="D177" s="3" t="s">
        <v>264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1.5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111</v>
      </c>
      <c r="B178" s="4" t="s">
        <v>97</v>
      </c>
      <c r="C178" s="3" t="s">
        <v>260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1.5</v>
      </c>
      <c r="K178" s="33">
        <f t="shared" si="19"/>
        <v>0</v>
      </c>
      <c r="L178" s="127"/>
      <c r="M178" s="128"/>
      <c r="N178" s="129"/>
    </row>
    <row r="179" spans="1:14" ht="28" x14ac:dyDescent="0.35">
      <c r="A179" s="1">
        <v>112</v>
      </c>
      <c r="B179" s="4" t="s">
        <v>98</v>
      </c>
      <c r="C179" s="3" t="s">
        <v>260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1.5</v>
      </c>
      <c r="K179" s="33">
        <f t="shared" si="19"/>
        <v>0</v>
      </c>
      <c r="L179" s="127"/>
      <c r="M179" s="128"/>
      <c r="N179" s="129"/>
    </row>
    <row r="180" spans="1:14" x14ac:dyDescent="0.35">
      <c r="A180" s="1">
        <v>113</v>
      </c>
      <c r="B180" s="4" t="s">
        <v>99</v>
      </c>
      <c r="C180" s="3" t="s">
        <v>260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1.5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114</v>
      </c>
      <c r="B181" s="4" t="s">
        <v>100</v>
      </c>
      <c r="C181" s="3" t="s">
        <v>260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</v>
      </c>
      <c r="J181" s="3">
        <f t="shared" si="18"/>
        <v>1</v>
      </c>
      <c r="K181" s="33">
        <f t="shared" si="19"/>
        <v>0</v>
      </c>
      <c r="L181" s="127"/>
      <c r="M181" s="128"/>
      <c r="N181" s="129"/>
    </row>
    <row r="182" spans="1:14" ht="28" x14ac:dyDescent="0.35">
      <c r="A182" s="1">
        <v>115</v>
      </c>
      <c r="B182" s="4" t="s">
        <v>101</v>
      </c>
      <c r="C182" s="3" t="s">
        <v>260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1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116</v>
      </c>
      <c r="B183" s="4" t="s">
        <v>102</v>
      </c>
      <c r="C183" s="3" t="s">
        <v>260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1</v>
      </c>
      <c r="K183" s="33">
        <f t="shared" si="19"/>
        <v>0</v>
      </c>
      <c r="L183" s="127"/>
      <c r="M183" s="128"/>
      <c r="N183" s="129"/>
    </row>
    <row r="184" spans="1:14" x14ac:dyDescent="0.35">
      <c r="A184" s="1">
        <v>117</v>
      </c>
      <c r="B184" s="4" t="s">
        <v>103</v>
      </c>
      <c r="C184" s="3" t="s">
        <v>260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0.5</v>
      </c>
      <c r="J184" s="3">
        <f t="shared" si="18"/>
        <v>0.5</v>
      </c>
      <c r="K184" s="33">
        <f t="shared" si="19"/>
        <v>0</v>
      </c>
      <c r="L184" s="127"/>
      <c r="M184" s="128"/>
      <c r="N184" s="129"/>
    </row>
    <row r="185" spans="1:14" x14ac:dyDescent="0.35">
      <c r="I185" s="14" t="s">
        <v>309</v>
      </c>
      <c r="J185" s="34">
        <f>SUM(J165:J184)</f>
        <v>26.5</v>
      </c>
      <c r="K185" s="34">
        <f>SUM(K165:K184)</f>
        <v>0</v>
      </c>
    </row>
    <row r="187" spans="1:14" ht="15" x14ac:dyDescent="0.35">
      <c r="A187" s="139" t="s">
        <v>104</v>
      </c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</row>
    <row r="188" spans="1:14" ht="39" customHeight="1" x14ac:dyDescent="0.35">
      <c r="A188" s="8" t="s">
        <v>340</v>
      </c>
      <c r="B188" s="7" t="s">
        <v>342</v>
      </c>
      <c r="C188" s="8" t="s">
        <v>17</v>
      </c>
      <c r="D188" s="8" t="s">
        <v>316</v>
      </c>
      <c r="E188" s="8" t="s">
        <v>259</v>
      </c>
      <c r="F188" s="8" t="s">
        <v>235</v>
      </c>
      <c r="G188" s="8" t="s">
        <v>329</v>
      </c>
      <c r="H188" s="8" t="s">
        <v>330</v>
      </c>
      <c r="I188" s="8" t="s">
        <v>233</v>
      </c>
      <c r="J188" s="8" t="s">
        <v>234</v>
      </c>
      <c r="K188" s="8" t="s">
        <v>252</v>
      </c>
      <c r="L188" s="124" t="s">
        <v>255</v>
      </c>
      <c r="M188" s="125"/>
      <c r="N188" s="126"/>
    </row>
    <row r="189" spans="1:14" x14ac:dyDescent="0.35">
      <c r="A189" s="1">
        <v>118</v>
      </c>
      <c r="B189" s="4" t="s">
        <v>105</v>
      </c>
      <c r="C189" s="3" t="s">
        <v>261</v>
      </c>
      <c r="D189" s="3" t="s">
        <v>263</v>
      </c>
      <c r="E189" s="3">
        <v>1</v>
      </c>
      <c r="F189" s="38"/>
      <c r="G189" s="39"/>
      <c r="H189" s="48" t="str">
        <f>IFERROR(VLOOKUP(G189,params!$G$1:$H$6,2,FALSE),"")</f>
        <v/>
      </c>
      <c r="I189" s="3">
        <v>7</v>
      </c>
      <c r="J189" s="3">
        <f t="shared" ref="J189:J198" si="20">IF(C189="Activo",I189,0)</f>
        <v>0</v>
      </c>
      <c r="K189" s="33">
        <f t="shared" ref="K189:K198" si="21">IFERROR(IF(AND(C189="Desactivo",F189&gt;0),F189/E189*I189*H189,IF(F189&lt;=E189,F189/E189*J189*H189,IF(F189&gt;E189,"Excesso de Evidênicias",0))),0)</f>
        <v>0</v>
      </c>
      <c r="L189" s="127"/>
      <c r="M189" s="128"/>
      <c r="N189" s="129"/>
    </row>
    <row r="190" spans="1:14" x14ac:dyDescent="0.35">
      <c r="A190" s="1">
        <v>119</v>
      </c>
      <c r="B190" s="4" t="s">
        <v>106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6</v>
      </c>
      <c r="J190" s="3">
        <f t="shared" si="20"/>
        <v>0</v>
      </c>
      <c r="K190" s="33">
        <f t="shared" si="21"/>
        <v>0</v>
      </c>
      <c r="L190" s="127"/>
      <c r="M190" s="128"/>
      <c r="N190" s="129"/>
    </row>
    <row r="191" spans="1:14" x14ac:dyDescent="0.35">
      <c r="A191" s="1">
        <v>120</v>
      </c>
      <c r="B191" s="4" t="s">
        <v>107</v>
      </c>
      <c r="C191" s="3" t="s">
        <v>260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5</v>
      </c>
      <c r="J191" s="3">
        <f t="shared" si="20"/>
        <v>5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121</v>
      </c>
      <c r="B192" s="4" t="s">
        <v>108</v>
      </c>
      <c r="C192" s="3" t="s">
        <v>260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4</v>
      </c>
      <c r="J192" s="3">
        <f t="shared" si="20"/>
        <v>4</v>
      </c>
      <c r="K192" s="33">
        <f t="shared" si="21"/>
        <v>0</v>
      </c>
      <c r="L192" s="127"/>
      <c r="M192" s="128"/>
      <c r="N192" s="129"/>
    </row>
    <row r="193" spans="1:14" ht="28" x14ac:dyDescent="0.35">
      <c r="A193" s="1">
        <v>122</v>
      </c>
      <c r="B193" s="4" t="s">
        <v>109</v>
      </c>
      <c r="C193" s="3" t="s">
        <v>260</v>
      </c>
      <c r="D193" s="3" t="s">
        <v>265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3</v>
      </c>
      <c r="J193" s="3">
        <f t="shared" si="20"/>
        <v>3</v>
      </c>
      <c r="K193" s="33">
        <f t="shared" si="21"/>
        <v>0</v>
      </c>
      <c r="L193" s="127"/>
      <c r="M193" s="128"/>
      <c r="N193" s="129"/>
    </row>
    <row r="194" spans="1:14" x14ac:dyDescent="0.35">
      <c r="A194" s="1">
        <v>123</v>
      </c>
      <c r="B194" s="4" t="s">
        <v>202</v>
      </c>
      <c r="C194" s="3" t="s">
        <v>260</v>
      </c>
      <c r="D194" s="3" t="s">
        <v>264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2</v>
      </c>
      <c r="J194" s="3">
        <f t="shared" si="20"/>
        <v>2</v>
      </c>
      <c r="K194" s="33">
        <f t="shared" si="21"/>
        <v>0</v>
      </c>
      <c r="L194" s="127"/>
      <c r="M194" s="128"/>
      <c r="N194" s="129"/>
    </row>
    <row r="195" spans="1:14" ht="28" x14ac:dyDescent="0.35">
      <c r="A195" s="1">
        <v>124</v>
      </c>
      <c r="B195" s="4" t="s">
        <v>110</v>
      </c>
      <c r="C195" s="3" t="s">
        <v>260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2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125</v>
      </c>
      <c r="B196" s="4" t="s">
        <v>111</v>
      </c>
      <c r="C196" s="3" t="s">
        <v>260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2</v>
      </c>
      <c r="K196" s="33">
        <f t="shared" si="21"/>
        <v>0</v>
      </c>
      <c r="L196" s="127"/>
      <c r="M196" s="128"/>
      <c r="N196" s="129"/>
    </row>
    <row r="197" spans="1:14" ht="42" x14ac:dyDescent="0.35">
      <c r="A197" s="1">
        <v>126</v>
      </c>
      <c r="B197" s="4" t="s">
        <v>112</v>
      </c>
      <c r="C197" s="3" t="s">
        <v>260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1</v>
      </c>
      <c r="J197" s="3">
        <f t="shared" si="20"/>
        <v>1</v>
      </c>
      <c r="K197" s="33">
        <f t="shared" si="21"/>
        <v>0</v>
      </c>
      <c r="L197" s="127"/>
      <c r="M197" s="128"/>
      <c r="N197" s="129"/>
    </row>
    <row r="198" spans="1:14" ht="28" x14ac:dyDescent="0.35">
      <c r="A198" s="1">
        <v>127</v>
      </c>
      <c r="B198" s="4" t="s">
        <v>113</v>
      </c>
      <c r="C198" s="3" t="s">
        <v>260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1</v>
      </c>
      <c r="K198" s="33">
        <f t="shared" si="21"/>
        <v>0</v>
      </c>
      <c r="L198" s="127"/>
      <c r="M198" s="128"/>
      <c r="N198" s="129"/>
    </row>
    <row r="199" spans="1:14" x14ac:dyDescent="0.35">
      <c r="I199" s="14" t="s">
        <v>309</v>
      </c>
      <c r="J199" s="34">
        <f>SUM(J189:J198)</f>
        <v>20</v>
      </c>
      <c r="K199" s="34">
        <f>SUM(K189:K198)</f>
        <v>0</v>
      </c>
    </row>
    <row r="202" spans="1:14" ht="15" x14ac:dyDescent="0.35">
      <c r="A202" s="139" t="s">
        <v>114</v>
      </c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</row>
    <row r="203" spans="1:14" ht="39" customHeight="1" x14ac:dyDescent="0.35">
      <c r="A203" s="8" t="s">
        <v>340</v>
      </c>
      <c r="B203" s="7" t="s">
        <v>342</v>
      </c>
      <c r="C203" s="8" t="s">
        <v>17</v>
      </c>
      <c r="D203" s="8" t="s">
        <v>316</v>
      </c>
      <c r="E203" s="8" t="s">
        <v>259</v>
      </c>
      <c r="F203" s="8" t="s">
        <v>235</v>
      </c>
      <c r="G203" s="8" t="s">
        <v>329</v>
      </c>
      <c r="H203" s="8" t="s">
        <v>330</v>
      </c>
      <c r="I203" s="8" t="s">
        <v>233</v>
      </c>
      <c r="J203" s="8" t="s">
        <v>234</v>
      </c>
      <c r="K203" s="8" t="s">
        <v>252</v>
      </c>
      <c r="L203" s="124" t="s">
        <v>255</v>
      </c>
      <c r="M203" s="125"/>
      <c r="N203" s="126"/>
    </row>
    <row r="204" spans="1:14" x14ac:dyDescent="0.35">
      <c r="A204" s="1">
        <v>128</v>
      </c>
      <c r="B204" s="4" t="s">
        <v>115</v>
      </c>
      <c r="C204" s="3" t="s">
        <v>261</v>
      </c>
      <c r="D204" s="3" t="s">
        <v>262</v>
      </c>
      <c r="E204" s="3">
        <v>1</v>
      </c>
      <c r="F204" s="38"/>
      <c r="G204" s="39"/>
      <c r="H204" s="48" t="str">
        <f>IFERROR(VLOOKUP(G204,params!$G$1:$H$6,2,FALSE),"")</f>
        <v/>
      </c>
      <c r="I204" s="3">
        <v>6</v>
      </c>
      <c r="J204" s="3">
        <f t="shared" ref="J204:J219" si="22">IF(C204="Activo",I204,0)</f>
        <v>0</v>
      </c>
      <c r="K204" s="33">
        <f t="shared" ref="K204:K219" si="23">IFERROR(IF(AND(C204="Desactivo",F204&gt;0),F204/E204*I204*H204,IF(F204&lt;=E204,F204/E204*J204*H204,IF(F204&gt;E204,"Excesso de Evidênicias",0))),0)</f>
        <v>0</v>
      </c>
      <c r="L204" s="127"/>
      <c r="M204" s="128"/>
      <c r="N204" s="129"/>
    </row>
    <row r="205" spans="1:14" ht="28" x14ac:dyDescent="0.35">
      <c r="A205" s="1">
        <v>129</v>
      </c>
      <c r="B205" s="4" t="s">
        <v>116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5</v>
      </c>
      <c r="J205" s="3">
        <f t="shared" si="22"/>
        <v>0</v>
      </c>
      <c r="K205" s="33">
        <f t="shared" si="23"/>
        <v>0</v>
      </c>
      <c r="L205" s="127"/>
      <c r="M205" s="128"/>
      <c r="N205" s="129"/>
    </row>
    <row r="206" spans="1:14" x14ac:dyDescent="0.35">
      <c r="A206" s="1">
        <v>130</v>
      </c>
      <c r="B206" s="4" t="s">
        <v>117</v>
      </c>
      <c r="C206" s="3" t="s">
        <v>260</v>
      </c>
      <c r="D206" s="3" t="s">
        <v>263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4</v>
      </c>
      <c r="J206" s="3">
        <f t="shared" si="22"/>
        <v>4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131</v>
      </c>
      <c r="B207" s="4" t="s">
        <v>118</v>
      </c>
      <c r="C207" s="3" t="s">
        <v>261</v>
      </c>
      <c r="D207" s="3" t="s">
        <v>262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3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132</v>
      </c>
      <c r="B208" s="4" t="s">
        <v>119</v>
      </c>
      <c r="C208" s="3" t="s">
        <v>260</v>
      </c>
      <c r="D208" s="3" t="s">
        <v>263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3</v>
      </c>
      <c r="K208" s="33">
        <f t="shared" si="23"/>
        <v>0</v>
      </c>
      <c r="L208" s="127"/>
      <c r="M208" s="128"/>
      <c r="N208" s="129"/>
    </row>
    <row r="209" spans="1:14" ht="42" x14ac:dyDescent="0.35">
      <c r="A209" s="1">
        <v>133</v>
      </c>
      <c r="B209" s="4" t="s">
        <v>120</v>
      </c>
      <c r="C209" s="3" t="s">
        <v>260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2.5</v>
      </c>
      <c r="J209" s="3">
        <f t="shared" si="22"/>
        <v>2.5</v>
      </c>
      <c r="K209" s="33">
        <f t="shared" si="23"/>
        <v>0</v>
      </c>
      <c r="L209" s="127"/>
      <c r="M209" s="128"/>
      <c r="N209" s="129"/>
    </row>
    <row r="210" spans="1:14" ht="28" x14ac:dyDescent="0.35">
      <c r="A210" s="1">
        <v>134</v>
      </c>
      <c r="B210" s="4" t="s">
        <v>121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</v>
      </c>
      <c r="J210" s="3">
        <f t="shared" si="22"/>
        <v>2</v>
      </c>
      <c r="K210" s="33">
        <f t="shared" si="23"/>
        <v>0</v>
      </c>
      <c r="L210" s="127"/>
      <c r="M210" s="128"/>
      <c r="N210" s="129"/>
    </row>
    <row r="211" spans="1:14" x14ac:dyDescent="0.35">
      <c r="A211" s="1">
        <v>135</v>
      </c>
      <c r="B211" s="4" t="s">
        <v>122</v>
      </c>
      <c r="C211" s="3" t="s">
        <v>261</v>
      </c>
      <c r="D211" s="3" t="s">
        <v>262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1.5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ht="28" x14ac:dyDescent="0.35">
      <c r="A212" s="1">
        <v>136</v>
      </c>
      <c r="B212" s="4" t="s">
        <v>123</v>
      </c>
      <c r="C212" s="3" t="s">
        <v>260</v>
      </c>
      <c r="D212" s="3" t="s">
        <v>265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1.5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137</v>
      </c>
      <c r="B213" s="4" t="s">
        <v>124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</v>
      </c>
      <c r="J213" s="3">
        <f t="shared" si="22"/>
        <v>1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138</v>
      </c>
      <c r="B214" s="4" t="s">
        <v>125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139</v>
      </c>
      <c r="B215" s="4" t="s">
        <v>126</v>
      </c>
      <c r="C215" s="3" t="s">
        <v>260</v>
      </c>
      <c r="D215" s="3" t="s">
        <v>262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1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140</v>
      </c>
      <c r="B216" s="4" t="s">
        <v>127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141</v>
      </c>
      <c r="B217" s="4" t="s">
        <v>128</v>
      </c>
      <c r="C217" s="3" t="s">
        <v>260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1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142</v>
      </c>
      <c r="B218" s="4" t="s">
        <v>129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0.5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143</v>
      </c>
      <c r="B219" s="4" t="s">
        <v>130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x14ac:dyDescent="0.35">
      <c r="I220" s="14" t="s">
        <v>309</v>
      </c>
      <c r="J220" s="34">
        <f>SUM(J204:J219)</f>
        <v>18</v>
      </c>
      <c r="K220" s="34">
        <f>SUM(K204:K219)</f>
        <v>0</v>
      </c>
    </row>
    <row r="223" spans="1:14" ht="15" x14ac:dyDescent="0.35">
      <c r="A223" s="139" t="s">
        <v>131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</row>
    <row r="224" spans="1:14" ht="39" customHeight="1" x14ac:dyDescent="0.35">
      <c r="A224" s="8" t="s">
        <v>340</v>
      </c>
      <c r="B224" s="7" t="s">
        <v>342</v>
      </c>
      <c r="C224" s="8" t="s">
        <v>17</v>
      </c>
      <c r="D224" s="8" t="s">
        <v>316</v>
      </c>
      <c r="E224" s="8" t="s">
        <v>259</v>
      </c>
      <c r="F224" s="8" t="s">
        <v>235</v>
      </c>
      <c r="G224" s="8" t="s">
        <v>329</v>
      </c>
      <c r="H224" s="8" t="s">
        <v>330</v>
      </c>
      <c r="I224" s="8" t="s">
        <v>233</v>
      </c>
      <c r="J224" s="8" t="s">
        <v>234</v>
      </c>
      <c r="K224" s="8" t="s">
        <v>252</v>
      </c>
      <c r="L224" s="124" t="s">
        <v>255</v>
      </c>
      <c r="M224" s="125"/>
      <c r="N224" s="126"/>
    </row>
    <row r="225" spans="1:14" ht="28" x14ac:dyDescent="0.35">
      <c r="A225" s="1">
        <v>144</v>
      </c>
      <c r="B225" s="4" t="s">
        <v>132</v>
      </c>
      <c r="C225" s="3" t="s">
        <v>260</v>
      </c>
      <c r="D225" s="3" t="s">
        <v>263</v>
      </c>
      <c r="E225" s="3">
        <v>1</v>
      </c>
      <c r="F225" s="38"/>
      <c r="G225" s="39"/>
      <c r="H225" s="48" t="str">
        <f>IFERROR(VLOOKUP(G225,params!$G$1:$H$6,2,FALSE),"")</f>
        <v/>
      </c>
      <c r="I225" s="3">
        <v>5</v>
      </c>
      <c r="J225" s="3">
        <f t="shared" ref="J225:J236" si="24">IF(C225="Activo",I225,0)</f>
        <v>5</v>
      </c>
      <c r="K225" s="33">
        <f t="shared" ref="K225:K236" si="25">IFERROR(IF(AND(C225="Desactivo",F225&gt;0),F225/E225*I225*H225,IF(F225&lt;=E225,F225/E225*J225*H225,IF(F225&gt;E225,"Excesso de Evidênicias",0))),0)</f>
        <v>0</v>
      </c>
      <c r="L225" s="127"/>
      <c r="M225" s="128"/>
      <c r="N225" s="129"/>
    </row>
    <row r="226" spans="1:14" ht="28" x14ac:dyDescent="0.35">
      <c r="A226" s="1">
        <v>145</v>
      </c>
      <c r="B226" s="4" t="s">
        <v>133</v>
      </c>
      <c r="C226" s="3" t="s">
        <v>260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4</v>
      </c>
      <c r="J226" s="3">
        <f t="shared" si="24"/>
        <v>4</v>
      </c>
      <c r="K226" s="33">
        <f t="shared" si="25"/>
        <v>0</v>
      </c>
      <c r="L226" s="127"/>
      <c r="M226" s="128"/>
      <c r="N226" s="129"/>
    </row>
    <row r="227" spans="1:14" ht="28" x14ac:dyDescent="0.35">
      <c r="A227" s="1">
        <v>146</v>
      </c>
      <c r="B227" s="4" t="s">
        <v>203</v>
      </c>
      <c r="C227" s="3" t="s">
        <v>260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3</v>
      </c>
      <c r="J227" s="3">
        <f t="shared" si="24"/>
        <v>3</v>
      </c>
      <c r="K227" s="33">
        <f t="shared" si="25"/>
        <v>0</v>
      </c>
      <c r="L227" s="127"/>
      <c r="M227" s="128"/>
      <c r="N227" s="129"/>
    </row>
    <row r="228" spans="1:14" ht="42" x14ac:dyDescent="0.35">
      <c r="A228" s="1">
        <v>147</v>
      </c>
      <c r="B228" s="4" t="s">
        <v>134</v>
      </c>
      <c r="C228" s="3" t="s">
        <v>260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3</v>
      </c>
      <c r="K228" s="33">
        <f t="shared" si="25"/>
        <v>0</v>
      </c>
      <c r="L228" s="127"/>
      <c r="M228" s="128"/>
      <c r="N228" s="129"/>
    </row>
    <row r="229" spans="1:14" ht="28" x14ac:dyDescent="0.35">
      <c r="A229" s="1">
        <v>148</v>
      </c>
      <c r="B229" s="4" t="s">
        <v>135</v>
      </c>
      <c r="C229" s="3" t="s">
        <v>260</v>
      </c>
      <c r="D229" s="3" t="s">
        <v>265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2</v>
      </c>
      <c r="J229" s="3">
        <f t="shared" si="24"/>
        <v>2</v>
      </c>
      <c r="K229" s="33">
        <f t="shared" si="25"/>
        <v>0</v>
      </c>
      <c r="L229" s="127"/>
      <c r="M229" s="128"/>
      <c r="N229" s="129"/>
    </row>
    <row r="230" spans="1:14" x14ac:dyDescent="0.35">
      <c r="A230" s="1">
        <v>149</v>
      </c>
      <c r="B230" s="4" t="s">
        <v>136</v>
      </c>
      <c r="C230" s="3" t="s">
        <v>260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2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150</v>
      </c>
      <c r="B231" s="4" t="s">
        <v>137</v>
      </c>
      <c r="C231" s="3" t="s">
        <v>260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2</v>
      </c>
      <c r="K231" s="33">
        <f t="shared" si="25"/>
        <v>0</v>
      </c>
      <c r="L231" s="127"/>
      <c r="M231" s="128"/>
      <c r="N231" s="129"/>
    </row>
    <row r="232" spans="1:14" ht="28" x14ac:dyDescent="0.35">
      <c r="A232" s="1">
        <v>151</v>
      </c>
      <c r="B232" s="4" t="s">
        <v>332</v>
      </c>
      <c r="C232" s="3" t="s">
        <v>260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2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152</v>
      </c>
      <c r="B233" s="4" t="s">
        <v>138</v>
      </c>
      <c r="C233" s="3" t="s">
        <v>260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1.5</v>
      </c>
      <c r="J233" s="3">
        <f t="shared" si="24"/>
        <v>1.5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153</v>
      </c>
      <c r="B234" s="4" t="s">
        <v>139</v>
      </c>
      <c r="C234" s="3" t="s">
        <v>260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1.5</v>
      </c>
      <c r="K234" s="33">
        <f t="shared" si="25"/>
        <v>0</v>
      </c>
      <c r="L234" s="127"/>
      <c r="M234" s="128"/>
      <c r="N234" s="129"/>
    </row>
    <row r="235" spans="1:14" ht="42" x14ac:dyDescent="0.35">
      <c r="A235" s="1">
        <v>154</v>
      </c>
      <c r="B235" s="4" t="s">
        <v>140</v>
      </c>
      <c r="C235" s="3" t="s">
        <v>260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</v>
      </c>
      <c r="J235" s="3">
        <f t="shared" si="24"/>
        <v>1</v>
      </c>
      <c r="K235" s="33">
        <f t="shared" si="25"/>
        <v>0</v>
      </c>
      <c r="L235" s="127"/>
      <c r="M235" s="128"/>
      <c r="N235" s="129"/>
    </row>
    <row r="236" spans="1:14" ht="28" x14ac:dyDescent="0.35">
      <c r="A236" s="1">
        <v>155</v>
      </c>
      <c r="B236" s="4" t="s">
        <v>204</v>
      </c>
      <c r="C236" s="3" t="s">
        <v>260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0.5</v>
      </c>
      <c r="J236" s="3">
        <f t="shared" si="24"/>
        <v>0.5</v>
      </c>
      <c r="K236" s="33">
        <f t="shared" si="25"/>
        <v>0</v>
      </c>
      <c r="L236" s="127"/>
      <c r="M236" s="128"/>
      <c r="N236" s="129"/>
    </row>
    <row r="237" spans="1:14" x14ac:dyDescent="0.35">
      <c r="I237" s="14" t="s">
        <v>309</v>
      </c>
      <c r="J237" s="34">
        <f>SUM(J225:J236)</f>
        <v>27.5</v>
      </c>
      <c r="K237" s="34">
        <f>SUM(K225:K236)</f>
        <v>0</v>
      </c>
    </row>
    <row r="239" spans="1:14" ht="15" x14ac:dyDescent="0.35">
      <c r="A239" s="139" t="s">
        <v>141</v>
      </c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</row>
    <row r="240" spans="1:14" ht="39" customHeight="1" x14ac:dyDescent="0.35">
      <c r="A240" s="8" t="s">
        <v>340</v>
      </c>
      <c r="B240" s="7" t="s">
        <v>342</v>
      </c>
      <c r="C240" s="8" t="s">
        <v>17</v>
      </c>
      <c r="D240" s="8" t="s">
        <v>316</v>
      </c>
      <c r="E240" s="8" t="s">
        <v>259</v>
      </c>
      <c r="F240" s="8" t="s">
        <v>235</v>
      </c>
      <c r="G240" s="8" t="s">
        <v>329</v>
      </c>
      <c r="H240" s="8" t="s">
        <v>330</v>
      </c>
      <c r="I240" s="8" t="s">
        <v>233</v>
      </c>
      <c r="J240" s="8" t="s">
        <v>234</v>
      </c>
      <c r="K240" s="8" t="s">
        <v>252</v>
      </c>
      <c r="L240" s="124" t="s">
        <v>255</v>
      </c>
      <c r="M240" s="125"/>
      <c r="N240" s="126"/>
    </row>
    <row r="241" spans="1:14" ht="28" x14ac:dyDescent="0.35">
      <c r="A241" s="1">
        <v>156</v>
      </c>
      <c r="B241" s="4" t="s">
        <v>142</v>
      </c>
      <c r="C241" s="3" t="s">
        <v>260</v>
      </c>
      <c r="D241" s="3" t="s">
        <v>262</v>
      </c>
      <c r="E241" s="3">
        <v>1</v>
      </c>
      <c r="F241" s="38"/>
      <c r="G241" s="39"/>
      <c r="H241" s="48" t="str">
        <f>IFERROR(VLOOKUP(G241,params!$G$1:$H$6,2,FALSE),"")</f>
        <v/>
      </c>
      <c r="I241" s="3">
        <v>4</v>
      </c>
      <c r="J241" s="3">
        <f t="shared" ref="J241:J248" si="26">IF(C241="Activo",I241,0)</f>
        <v>4</v>
      </c>
      <c r="K241" s="33">
        <f t="shared" ref="K241:K248" si="27">IFERROR(IF(AND(C241="Desactivo",F241&gt;0),F241/E241*I241*H241,IF(F241&lt;=E241,F241/E241*J241*H241,IF(F241&gt;E241,"Excesso de Evidênicias",0))),0)</f>
        <v>0</v>
      </c>
      <c r="L241" s="127"/>
      <c r="M241" s="128"/>
      <c r="N241" s="129"/>
    </row>
    <row r="242" spans="1:14" ht="28" x14ac:dyDescent="0.35">
      <c r="A242" s="1">
        <v>157</v>
      </c>
      <c r="B242" s="4" t="s">
        <v>143</v>
      </c>
      <c r="C242" s="3" t="s">
        <v>260</v>
      </c>
      <c r="D242" s="3" t="s">
        <v>263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3.5</v>
      </c>
      <c r="J242" s="3">
        <f t="shared" si="26"/>
        <v>3.5</v>
      </c>
      <c r="K242" s="33">
        <f t="shared" si="27"/>
        <v>0</v>
      </c>
      <c r="L242" s="127"/>
      <c r="M242" s="128"/>
      <c r="N242" s="129"/>
    </row>
    <row r="243" spans="1:14" ht="28" x14ac:dyDescent="0.35">
      <c r="A243" s="1">
        <v>158</v>
      </c>
      <c r="B243" s="4" t="s">
        <v>144</v>
      </c>
      <c r="C243" s="3" t="s">
        <v>260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2.5</v>
      </c>
      <c r="J243" s="3">
        <f t="shared" si="26"/>
        <v>2.5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159</v>
      </c>
      <c r="B244" s="4" t="s">
        <v>145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</v>
      </c>
      <c r="J244" s="3">
        <f t="shared" si="26"/>
        <v>2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160</v>
      </c>
      <c r="B245" s="4" t="s">
        <v>146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1.5</v>
      </c>
      <c r="J245" s="3">
        <f t="shared" si="26"/>
        <v>1.5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161</v>
      </c>
      <c r="B246" s="4" t="s">
        <v>147</v>
      </c>
      <c r="C246" s="3" t="s">
        <v>260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1.5</v>
      </c>
      <c r="K246" s="33">
        <f t="shared" si="27"/>
        <v>0</v>
      </c>
      <c r="L246" s="127"/>
      <c r="M246" s="128"/>
      <c r="N246" s="129"/>
    </row>
    <row r="247" spans="1:14" ht="42" x14ac:dyDescent="0.35">
      <c r="A247" s="1">
        <v>162</v>
      </c>
      <c r="B247" s="4" t="s">
        <v>148</v>
      </c>
      <c r="C247" s="3" t="s">
        <v>260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</v>
      </c>
      <c r="J247" s="3">
        <f t="shared" si="26"/>
        <v>1</v>
      </c>
      <c r="K247" s="33">
        <f t="shared" si="27"/>
        <v>0</v>
      </c>
      <c r="L247" s="127"/>
      <c r="M247" s="128"/>
      <c r="N247" s="129"/>
    </row>
    <row r="248" spans="1:14" ht="28" x14ac:dyDescent="0.35">
      <c r="A248" s="1">
        <v>163</v>
      </c>
      <c r="B248" s="4" t="s">
        <v>149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0.5</v>
      </c>
      <c r="J248" s="3">
        <f t="shared" si="26"/>
        <v>0.5</v>
      </c>
      <c r="K248" s="33">
        <f t="shared" si="27"/>
        <v>0</v>
      </c>
      <c r="L248" s="127"/>
      <c r="M248" s="128"/>
      <c r="N248" s="129"/>
    </row>
    <row r="249" spans="1:14" x14ac:dyDescent="0.35">
      <c r="I249" s="14" t="s">
        <v>309</v>
      </c>
      <c r="J249" s="34">
        <f>SUM(J241:J248)</f>
        <v>16.5</v>
      </c>
      <c r="K249" s="34">
        <f>SUM(K241:K248)</f>
        <v>0</v>
      </c>
    </row>
    <row r="251" spans="1:14" ht="15" x14ac:dyDescent="0.35">
      <c r="A251" s="139" t="s">
        <v>312</v>
      </c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</row>
    <row r="252" spans="1:14" ht="39" customHeight="1" x14ac:dyDescent="0.35">
      <c r="A252" s="8" t="s">
        <v>340</v>
      </c>
      <c r="B252" s="7" t="s">
        <v>342</v>
      </c>
      <c r="C252" s="8" t="s">
        <v>17</v>
      </c>
      <c r="D252" s="8" t="s">
        <v>316</v>
      </c>
      <c r="E252" s="8" t="s">
        <v>259</v>
      </c>
      <c r="F252" s="8" t="s">
        <v>235</v>
      </c>
      <c r="G252" s="8" t="s">
        <v>329</v>
      </c>
      <c r="H252" s="8" t="s">
        <v>330</v>
      </c>
      <c r="I252" s="8" t="s">
        <v>233</v>
      </c>
      <c r="J252" s="8" t="s">
        <v>234</v>
      </c>
      <c r="K252" s="8" t="s">
        <v>252</v>
      </c>
      <c r="L252" s="124" t="s">
        <v>255</v>
      </c>
      <c r="M252" s="125"/>
      <c r="N252" s="126"/>
    </row>
    <row r="253" spans="1:14" x14ac:dyDescent="0.35">
      <c r="A253" s="143" t="s">
        <v>150</v>
      </c>
      <c r="B253" s="144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5"/>
    </row>
    <row r="254" spans="1:14" x14ac:dyDescent="0.35">
      <c r="A254" s="1">
        <v>164</v>
      </c>
      <c r="B254" s="4" t="s">
        <v>151</v>
      </c>
      <c r="C254" s="3" t="s">
        <v>261</v>
      </c>
      <c r="D254" s="3" t="s">
        <v>262</v>
      </c>
      <c r="E254" s="3">
        <v>1</v>
      </c>
      <c r="F254" s="38"/>
      <c r="G254" s="39"/>
      <c r="H254" s="48" t="str">
        <f>IFERROR(VLOOKUP(G254,params!$G$1:$H$6,2,FALSE),"")</f>
        <v/>
      </c>
      <c r="I254" s="3">
        <v>7</v>
      </c>
      <c r="J254" s="3">
        <f t="shared" ref="J254:J260" si="28">IF(C254="Activo",I254,0)</f>
        <v>0</v>
      </c>
      <c r="K254" s="33">
        <f t="shared" ref="K254:K274" si="29">IFERROR(IF(AND(C254="Desactivo",F254&gt;0),F254/E254*I254*H254,IF(F254&lt;=E254,F254/E254*J254*H254,IF(F254&gt;E254,"Excesso de Evidênicias",0))),0)</f>
        <v>0</v>
      </c>
      <c r="L254" s="127"/>
      <c r="M254" s="128"/>
      <c r="N254" s="129"/>
    </row>
    <row r="255" spans="1:14" x14ac:dyDescent="0.35">
      <c r="A255" s="1">
        <v>165</v>
      </c>
      <c r="B255" s="4" t="s">
        <v>152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6</v>
      </c>
      <c r="J255" s="3">
        <f t="shared" si="28"/>
        <v>0</v>
      </c>
      <c r="K255" s="33">
        <f t="shared" si="29"/>
        <v>0</v>
      </c>
      <c r="L255" s="127"/>
      <c r="M255" s="128"/>
      <c r="N255" s="129"/>
    </row>
    <row r="256" spans="1:14" x14ac:dyDescent="0.35">
      <c r="A256" s="1">
        <v>166</v>
      </c>
      <c r="B256" s="4" t="s">
        <v>153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5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167</v>
      </c>
      <c r="B257" s="4" t="s">
        <v>154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4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168</v>
      </c>
      <c r="B258" s="4" t="s">
        <v>155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3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169</v>
      </c>
      <c r="B259" s="4" t="s">
        <v>156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2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170</v>
      </c>
      <c r="B260" s="4" t="s">
        <v>157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40" t="s">
        <v>205</v>
      </c>
      <c r="B261" s="141"/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2"/>
    </row>
    <row r="262" spans="1:14" x14ac:dyDescent="0.35">
      <c r="A262" s="1">
        <v>171</v>
      </c>
      <c r="B262" s="4" t="s">
        <v>158</v>
      </c>
      <c r="C262" s="3" t="s">
        <v>261</v>
      </c>
      <c r="D262" s="3" t="s">
        <v>262</v>
      </c>
      <c r="E262" s="3">
        <v>1</v>
      </c>
      <c r="F262" s="38"/>
      <c r="G262" s="39"/>
      <c r="H262" s="48" t="str">
        <f>IFERROR(VLOOKUP(G262,params!$G$1:$H$6,2,FALSE),"")</f>
        <v/>
      </c>
      <c r="I262" s="3">
        <v>4</v>
      </c>
      <c r="J262" s="3">
        <f t="shared" ref="J262:J274" si="30">IF(C262="Activo",I262,0)</f>
        <v>0</v>
      </c>
      <c r="K262" s="33">
        <f t="shared" si="29"/>
        <v>0</v>
      </c>
      <c r="L262" s="127"/>
      <c r="M262" s="128"/>
      <c r="N262" s="129"/>
    </row>
    <row r="263" spans="1:14" x14ac:dyDescent="0.35">
      <c r="A263" s="1">
        <v>172</v>
      </c>
      <c r="B263" s="4" t="s">
        <v>159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3.5</v>
      </c>
      <c r="J263" s="3">
        <f t="shared" si="30"/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173</v>
      </c>
      <c r="B264" s="4" t="s">
        <v>160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174</v>
      </c>
      <c r="B265" s="4" t="s">
        <v>231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2.5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175</v>
      </c>
      <c r="B266" s="4" t="s">
        <v>161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176</v>
      </c>
      <c r="B267" s="4" t="s">
        <v>162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177</v>
      </c>
      <c r="B268" s="4" t="s">
        <v>163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178</v>
      </c>
      <c r="B269" s="4" t="s">
        <v>164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1.5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179</v>
      </c>
      <c r="B270" s="4" t="s">
        <v>165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180</v>
      </c>
      <c r="B271" s="4" t="s">
        <v>166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181</v>
      </c>
      <c r="B272" s="4" t="s">
        <v>167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0.5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182</v>
      </c>
      <c r="B273" s="4" t="s">
        <v>168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183</v>
      </c>
      <c r="B274" s="4" t="s">
        <v>169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I275" s="14" t="s">
        <v>309</v>
      </c>
      <c r="J275" s="34">
        <f>SUM(J254:J260,J262:J274)</f>
        <v>0</v>
      </c>
      <c r="K275" s="34">
        <f>SUM(K254:K260,K262:K274)</f>
        <v>0</v>
      </c>
    </row>
    <row r="277" spans="1:14" ht="15" x14ac:dyDescent="0.35">
      <c r="A277" s="139" t="s">
        <v>206</v>
      </c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</row>
    <row r="278" spans="1:14" ht="39" customHeight="1" x14ac:dyDescent="0.35">
      <c r="A278" s="8" t="s">
        <v>340</v>
      </c>
      <c r="B278" s="7" t="s">
        <v>342</v>
      </c>
      <c r="C278" s="8" t="s">
        <v>17</v>
      </c>
      <c r="D278" s="8" t="s">
        <v>316</v>
      </c>
      <c r="E278" s="8" t="s">
        <v>259</v>
      </c>
      <c r="F278" s="8" t="s">
        <v>235</v>
      </c>
      <c r="G278" s="8" t="s">
        <v>329</v>
      </c>
      <c r="H278" s="8" t="s">
        <v>330</v>
      </c>
      <c r="I278" s="8" t="s">
        <v>233</v>
      </c>
      <c r="J278" s="8" t="s">
        <v>234</v>
      </c>
      <c r="K278" s="8" t="s">
        <v>252</v>
      </c>
      <c r="L278" s="124" t="s">
        <v>255</v>
      </c>
      <c r="M278" s="125"/>
      <c r="N278" s="126"/>
    </row>
    <row r="279" spans="1:14" x14ac:dyDescent="0.35">
      <c r="A279" s="1">
        <v>184</v>
      </c>
      <c r="B279" s="4" t="s">
        <v>170</v>
      </c>
      <c r="C279" s="3" t="s">
        <v>261</v>
      </c>
      <c r="D279" s="3" t="s">
        <v>263</v>
      </c>
      <c r="E279" s="3">
        <v>1</v>
      </c>
      <c r="F279" s="38"/>
      <c r="G279" s="39"/>
      <c r="H279" s="48" t="str">
        <f>IFERROR(VLOOKUP(G279,params!$G$1:$H$6,2,FALSE),"")</f>
        <v/>
      </c>
      <c r="I279" s="3">
        <v>3</v>
      </c>
      <c r="J279" s="3">
        <f t="shared" ref="J279:J293" si="31">IF(C279="Activo",I279,0)</f>
        <v>0</v>
      </c>
      <c r="K279" s="33">
        <f t="shared" ref="K279:K293" si="32">IFERROR(IF(AND(C279="Desactivo",F279&gt;0),F279/E279*I279*H279,IF(F279&lt;=E279,F279/E279*J279*H279,IF(F279&gt;E279,"Excesso de Evidênicias",0))),0)</f>
        <v>0</v>
      </c>
      <c r="L279" s="127"/>
      <c r="M279" s="128"/>
      <c r="N279" s="129"/>
    </row>
    <row r="280" spans="1:14" x14ac:dyDescent="0.35">
      <c r="A280" s="1">
        <v>185</v>
      </c>
      <c r="B280" s="4" t="s">
        <v>232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si="31"/>
        <v>0</v>
      </c>
      <c r="K280" s="33">
        <f t="shared" si="32"/>
        <v>0</v>
      </c>
      <c r="L280" s="127"/>
      <c r="M280" s="128"/>
      <c r="N280" s="129"/>
    </row>
    <row r="281" spans="1:14" x14ac:dyDescent="0.35">
      <c r="A281" s="1">
        <v>186</v>
      </c>
      <c r="B281" s="4" t="s">
        <v>171</v>
      </c>
      <c r="C281" s="3" t="s">
        <v>261</v>
      </c>
      <c r="D281" s="3" t="s">
        <v>265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2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187</v>
      </c>
      <c r="B282" s="4" t="s">
        <v>172</v>
      </c>
      <c r="C282" s="3" t="s">
        <v>261</v>
      </c>
      <c r="D282" s="3" t="s">
        <v>263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1.5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188</v>
      </c>
      <c r="B283" s="4" t="s">
        <v>173</v>
      </c>
      <c r="C283" s="3" t="s">
        <v>261</v>
      </c>
      <c r="D283" s="3" t="s">
        <v>265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189</v>
      </c>
      <c r="B284" s="4" t="s">
        <v>174</v>
      </c>
      <c r="C284" s="3" t="s">
        <v>261</v>
      </c>
      <c r="D284" s="3" t="s">
        <v>264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190</v>
      </c>
      <c r="B285" s="4" t="s">
        <v>175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191</v>
      </c>
      <c r="B286" s="4" t="s">
        <v>176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192</v>
      </c>
      <c r="B287" s="4" t="s">
        <v>177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193</v>
      </c>
      <c r="B288" s="4" t="s">
        <v>178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194</v>
      </c>
      <c r="B289" s="4" t="s">
        <v>179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195</v>
      </c>
      <c r="B290" s="4" t="s">
        <v>180</v>
      </c>
      <c r="C290" s="3" t="s">
        <v>261</v>
      </c>
      <c r="D290" s="3" t="s">
        <v>266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0.5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196</v>
      </c>
      <c r="B291" s="4" t="s">
        <v>181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197</v>
      </c>
      <c r="B292" s="4" t="s">
        <v>182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198</v>
      </c>
      <c r="B293" s="4" t="s">
        <v>183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I294" s="14" t="s">
        <v>309</v>
      </c>
      <c r="J294" s="34">
        <f>SUM(J279:J293)</f>
        <v>0</v>
      </c>
      <c r="K294" s="34">
        <f>SUM(K279:K293)</f>
        <v>0</v>
      </c>
    </row>
    <row r="296" spans="1:14" ht="15" x14ac:dyDescent="0.35">
      <c r="A296" s="139" t="s">
        <v>184</v>
      </c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</row>
    <row r="297" spans="1:14" ht="39" customHeight="1" x14ac:dyDescent="0.35">
      <c r="A297" s="8" t="s">
        <v>340</v>
      </c>
      <c r="B297" s="7" t="s">
        <v>342</v>
      </c>
      <c r="C297" s="8" t="s">
        <v>17</v>
      </c>
      <c r="D297" s="8" t="s">
        <v>316</v>
      </c>
      <c r="E297" s="8" t="s">
        <v>259</v>
      </c>
      <c r="F297" s="8" t="s">
        <v>235</v>
      </c>
      <c r="G297" s="8" t="s">
        <v>329</v>
      </c>
      <c r="H297" s="8" t="s">
        <v>330</v>
      </c>
      <c r="I297" s="8" t="s">
        <v>233</v>
      </c>
      <c r="J297" s="8" t="s">
        <v>234</v>
      </c>
      <c r="K297" s="8" t="s">
        <v>252</v>
      </c>
      <c r="L297" s="124" t="s">
        <v>255</v>
      </c>
      <c r="M297" s="125"/>
      <c r="N297" s="126"/>
    </row>
    <row r="298" spans="1:14" x14ac:dyDescent="0.35">
      <c r="A298" s="1">
        <v>199</v>
      </c>
      <c r="B298" s="4" t="s">
        <v>185</v>
      </c>
      <c r="C298" s="3" t="s">
        <v>261</v>
      </c>
      <c r="D298" s="3" t="s">
        <v>262</v>
      </c>
      <c r="E298" s="3">
        <v>1</v>
      </c>
      <c r="F298" s="38"/>
      <c r="G298" s="39"/>
      <c r="H298" s="48" t="str">
        <f>IFERROR(VLOOKUP(G298,params!$G$1:$H$6,2,FALSE),"")</f>
        <v/>
      </c>
      <c r="I298" s="3">
        <v>5</v>
      </c>
      <c r="J298" s="3">
        <f t="shared" ref="J298:J309" si="33">IF(C298="Activo",I298,0)</f>
        <v>0</v>
      </c>
      <c r="K298" s="33">
        <f t="shared" ref="K298:K309" si="34">IFERROR(IF(AND(C298="Desactivo",F298&gt;0),F298/E298*I298*H298,IF(F298&lt;=E298,F298/E298*J298*H298,IF(F298&gt;E298,"Excesso de Evidênicias",0))),0)</f>
        <v>0</v>
      </c>
      <c r="L298" s="127"/>
      <c r="M298" s="128"/>
      <c r="N298" s="129"/>
    </row>
    <row r="299" spans="1:14" x14ac:dyDescent="0.35">
      <c r="A299" s="1">
        <v>200</v>
      </c>
      <c r="B299" s="4" t="s">
        <v>186</v>
      </c>
      <c r="C299" s="3" t="s">
        <v>261</v>
      </c>
      <c r="D299" s="3" t="s">
        <v>263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3.5</v>
      </c>
      <c r="J299" s="3">
        <f t="shared" si="33"/>
        <v>0</v>
      </c>
      <c r="K299" s="33">
        <f t="shared" si="34"/>
        <v>0</v>
      </c>
      <c r="L299" s="127"/>
      <c r="M299" s="128"/>
      <c r="N299" s="129"/>
    </row>
    <row r="300" spans="1:14" x14ac:dyDescent="0.35">
      <c r="A300" s="1">
        <v>201</v>
      </c>
      <c r="B300" s="4" t="s">
        <v>187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202</v>
      </c>
      <c r="B301" s="4" t="s">
        <v>188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2.5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203</v>
      </c>
      <c r="B302" s="4" t="s">
        <v>189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204</v>
      </c>
      <c r="B303" s="4" t="s">
        <v>190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1.5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205</v>
      </c>
      <c r="B304" s="4" t="s">
        <v>191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206</v>
      </c>
      <c r="B305" s="4" t="s">
        <v>192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207</v>
      </c>
      <c r="B306" s="4" t="s">
        <v>193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208</v>
      </c>
      <c r="B307" s="4" t="s">
        <v>207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0.5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ht="28" x14ac:dyDescent="0.35">
      <c r="A308" s="1">
        <v>209</v>
      </c>
      <c r="B308" s="4" t="s">
        <v>194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210</v>
      </c>
      <c r="B309" s="4" t="s">
        <v>195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x14ac:dyDescent="0.35">
      <c r="I310" s="14" t="s">
        <v>309</v>
      </c>
      <c r="J310" s="34">
        <f>SUM(J298:J309)</f>
        <v>0</v>
      </c>
      <c r="K310" s="34">
        <f>SUM(K298:K309)</f>
        <v>0</v>
      </c>
    </row>
    <row r="312" spans="1:14" ht="15" x14ac:dyDescent="0.35">
      <c r="A312" s="139" t="s">
        <v>196</v>
      </c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</row>
    <row r="313" spans="1:14" ht="39" customHeight="1" x14ac:dyDescent="0.35">
      <c r="A313" s="8" t="s">
        <v>340</v>
      </c>
      <c r="B313" s="7" t="s">
        <v>342</v>
      </c>
      <c r="C313" s="8" t="s">
        <v>17</v>
      </c>
      <c r="D313" s="8" t="s">
        <v>316</v>
      </c>
      <c r="E313" s="8" t="s">
        <v>259</v>
      </c>
      <c r="F313" s="8" t="s">
        <v>235</v>
      </c>
      <c r="G313" s="8" t="s">
        <v>329</v>
      </c>
      <c r="H313" s="8" t="s">
        <v>330</v>
      </c>
      <c r="I313" s="8" t="s">
        <v>233</v>
      </c>
      <c r="J313" s="8" t="s">
        <v>234</v>
      </c>
      <c r="K313" s="8" t="s">
        <v>252</v>
      </c>
      <c r="L313" s="124" t="s">
        <v>255</v>
      </c>
      <c r="M313" s="125"/>
      <c r="N313" s="126"/>
    </row>
    <row r="314" spans="1:14" x14ac:dyDescent="0.35">
      <c r="A314" s="1">
        <v>211</v>
      </c>
      <c r="B314" s="4" t="s">
        <v>197</v>
      </c>
      <c r="C314" s="3" t="s">
        <v>261</v>
      </c>
      <c r="D314" s="3" t="s">
        <v>262</v>
      </c>
      <c r="E314" s="3">
        <v>1</v>
      </c>
      <c r="F314" s="38"/>
      <c r="G314" s="39"/>
      <c r="H314" s="48" t="str">
        <f>IFERROR(VLOOKUP(G314,params!$G$1:$H$6,2,FALSE),"")</f>
        <v/>
      </c>
      <c r="I314" s="3">
        <v>4</v>
      </c>
      <c r="J314" s="3">
        <f t="shared" ref="J314:J320" si="35">IF(C314="Activo",I314,0)</f>
        <v>0</v>
      </c>
      <c r="K314" s="33">
        <f t="shared" ref="K314:K320" si="36">IFERROR(IF(AND(C314="Desactivo",F314&gt;0),F314/E314*I314*H314,IF(F314&lt;=E314,F314/E314*J314*H314,IF(F314&gt;E314,"Excesso de Evidênicias",0))),0)</f>
        <v>0</v>
      </c>
      <c r="L314" s="127"/>
      <c r="M314" s="128"/>
      <c r="N314" s="129"/>
    </row>
    <row r="315" spans="1:14" x14ac:dyDescent="0.35">
      <c r="A315" s="1">
        <v>212</v>
      </c>
      <c r="B315" s="4" t="s">
        <v>198</v>
      </c>
      <c r="C315" s="3" t="s">
        <v>261</v>
      </c>
      <c r="D315" s="3" t="s">
        <v>263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3</v>
      </c>
      <c r="J315" s="3">
        <f t="shared" si="35"/>
        <v>0</v>
      </c>
      <c r="K315" s="33">
        <f t="shared" si="36"/>
        <v>0</v>
      </c>
      <c r="L315" s="127"/>
      <c r="M315" s="128"/>
      <c r="N315" s="129"/>
    </row>
    <row r="316" spans="1:14" ht="28" x14ac:dyDescent="0.35">
      <c r="A316" s="1">
        <v>213</v>
      </c>
      <c r="B316" s="4" t="s">
        <v>199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2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x14ac:dyDescent="0.35">
      <c r="A317" s="1">
        <v>214</v>
      </c>
      <c r="B317" s="4" t="s">
        <v>208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1.5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ht="28" x14ac:dyDescent="0.35">
      <c r="A318" s="1">
        <v>215</v>
      </c>
      <c r="B318" s="4" t="s">
        <v>200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x14ac:dyDescent="0.35">
      <c r="A319" s="1">
        <v>216</v>
      </c>
      <c r="B319" s="4" t="s">
        <v>201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0.5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217</v>
      </c>
      <c r="B320" s="4" t="s">
        <v>209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I321" s="14" t="s">
        <v>309</v>
      </c>
      <c r="J321" s="34">
        <f>SUM(J314:J320)</f>
        <v>0</v>
      </c>
      <c r="K321" s="34">
        <f>SUM(K314:K320)</f>
        <v>0</v>
      </c>
    </row>
    <row r="322" spans="1:14" ht="59" customHeight="1" x14ac:dyDescent="0.35"/>
    <row r="323" spans="1:14" ht="5.5" customHeight="1" x14ac:dyDescent="0.3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5" spans="1:14" ht="35" customHeight="1" thickBot="1" x14ac:dyDescent="0.7">
      <c r="A325" s="123" t="s">
        <v>360</v>
      </c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56" t="str">
        <f>G12&amp;" ("&amp;G13&amp;")"</f>
        <v>Docente (Professor Auxiliar)</v>
      </c>
      <c r="N325" s="156"/>
    </row>
    <row r="326" spans="1:14" ht="54.75" customHeight="1" thickBot="1" x14ac:dyDescent="0.4">
      <c r="A326" s="62" t="s">
        <v>307</v>
      </c>
      <c r="B326" s="63" t="s">
        <v>306</v>
      </c>
      <c r="C326" s="62" t="s">
        <v>359</v>
      </c>
      <c r="D326" s="64" t="s">
        <v>311</v>
      </c>
      <c r="E326" s="63" t="s">
        <v>357</v>
      </c>
      <c r="F326" s="63" t="s">
        <v>361</v>
      </c>
      <c r="G326" s="63" t="s">
        <v>354</v>
      </c>
      <c r="H326" s="65" t="s">
        <v>355</v>
      </c>
      <c r="I326" s="63" t="s">
        <v>308</v>
      </c>
      <c r="J326" s="65" t="s">
        <v>310</v>
      </c>
      <c r="K326" s="65" t="s">
        <v>358</v>
      </c>
      <c r="L326" s="65" t="s">
        <v>356</v>
      </c>
      <c r="M326" s="66"/>
      <c r="N326" s="88" t="str">
        <f>IF(G9="","Nome do Avaliado",G9)</f>
        <v>Nome do Avaliado</v>
      </c>
    </row>
    <row r="327" spans="1:14" ht="15.75" customHeight="1" thickBot="1" x14ac:dyDescent="0.4">
      <c r="A327" s="130" t="s">
        <v>286</v>
      </c>
      <c r="B327" s="25" t="s">
        <v>287</v>
      </c>
      <c r="C327" s="136">
        <f>IFERROR(IF(G12="Docente",0.4,0),0)</f>
        <v>0.4</v>
      </c>
      <c r="D327" s="67">
        <f>VLOOKUP(B327,params!$K$2:$L$17,2,FALSE)</f>
        <v>0.4</v>
      </c>
      <c r="E327" s="68">
        <f>J47</f>
        <v>17.5</v>
      </c>
      <c r="F327" s="69">
        <v>1</v>
      </c>
      <c r="G327" s="68">
        <f t="shared" ref="G327:G342" si="37">E327-(E327-(E327*F327))</f>
        <v>17.5</v>
      </c>
      <c r="H327" s="68">
        <f>D327*G327</f>
        <v>7</v>
      </c>
      <c r="I327" s="68">
        <f>K47</f>
        <v>0</v>
      </c>
      <c r="J327" s="68">
        <f>I327*D327</f>
        <v>0</v>
      </c>
      <c r="K327" s="121">
        <f>SUM(H327:H330)*C327</f>
        <v>6.9700000000000006</v>
      </c>
      <c r="L327" s="122">
        <f>SUM(J327:J330)*C327</f>
        <v>0</v>
      </c>
      <c r="M327" s="70"/>
    </row>
    <row r="328" spans="1:14" ht="15.75" customHeight="1" thickBot="1" x14ac:dyDescent="0.4">
      <c r="A328" s="131"/>
      <c r="B328" s="26" t="s">
        <v>288</v>
      </c>
      <c r="C328" s="137"/>
      <c r="D328" s="71">
        <v>0.25</v>
      </c>
      <c r="E328" s="72">
        <f>J59+J69</f>
        <v>21.5</v>
      </c>
      <c r="F328" s="73">
        <v>1</v>
      </c>
      <c r="G328" s="72">
        <f t="shared" si="37"/>
        <v>21.5</v>
      </c>
      <c r="H328" s="72">
        <f t="shared" ref="H328:H342" si="38">D328*G328</f>
        <v>5.375</v>
      </c>
      <c r="I328" s="72">
        <f>K59+K69</f>
        <v>0</v>
      </c>
      <c r="J328" s="72">
        <f t="shared" ref="J328:J342" si="39">I328*D328</f>
        <v>0</v>
      </c>
      <c r="K328" s="121"/>
      <c r="L328" s="122"/>
      <c r="M328" s="70"/>
      <c r="N328" s="74" t="s">
        <v>337</v>
      </c>
    </row>
    <row r="329" spans="1:14" ht="15.75" customHeight="1" thickBot="1" x14ac:dyDescent="0.4">
      <c r="A329" s="131"/>
      <c r="B329" s="26" t="s">
        <v>289</v>
      </c>
      <c r="C329" s="137"/>
      <c r="D329" s="71">
        <v>0.2</v>
      </c>
      <c r="E329" s="72">
        <f>J81</f>
        <v>20</v>
      </c>
      <c r="F329" s="73">
        <v>1</v>
      </c>
      <c r="G329" s="72">
        <f t="shared" si="37"/>
        <v>20</v>
      </c>
      <c r="H329" s="72">
        <f t="shared" si="38"/>
        <v>4</v>
      </c>
      <c r="I329" s="72">
        <f>K81</f>
        <v>0</v>
      </c>
      <c r="J329" s="72">
        <f t="shared" si="39"/>
        <v>0</v>
      </c>
      <c r="K329" s="121"/>
      <c r="L329" s="122"/>
      <c r="M329" s="70"/>
      <c r="N329" s="112">
        <f>IFERROR(SUM(K327:K342),0)</f>
        <v>25.365000000000002</v>
      </c>
    </row>
    <row r="330" spans="1:14" ht="16.5" customHeight="1" thickBot="1" x14ac:dyDescent="0.4">
      <c r="A330" s="132"/>
      <c r="B330" s="27" t="s">
        <v>290</v>
      </c>
      <c r="C330" s="138"/>
      <c r="D330" s="75">
        <v>0.15</v>
      </c>
      <c r="E330" s="76">
        <f>J92</f>
        <v>7</v>
      </c>
      <c r="F330" s="77">
        <v>1</v>
      </c>
      <c r="G330" s="76">
        <f t="shared" si="37"/>
        <v>7</v>
      </c>
      <c r="H330" s="76">
        <f t="shared" si="38"/>
        <v>1.05</v>
      </c>
      <c r="I330" s="76">
        <f>K92</f>
        <v>0</v>
      </c>
      <c r="J330" s="76">
        <f t="shared" si="39"/>
        <v>0</v>
      </c>
      <c r="K330" s="121"/>
      <c r="L330" s="122"/>
      <c r="M330" s="70"/>
      <c r="N330" s="113"/>
    </row>
    <row r="331" spans="1:14" ht="15.75" customHeight="1" thickBot="1" x14ac:dyDescent="0.4">
      <c r="A331" s="130" t="s">
        <v>303</v>
      </c>
      <c r="B331" s="25" t="s">
        <v>291</v>
      </c>
      <c r="C331" s="136">
        <f>IFERROR(IF(G12="Docente",0.3,0.5),0)</f>
        <v>0.3</v>
      </c>
      <c r="D331" s="67">
        <v>0.4</v>
      </c>
      <c r="E331" s="68">
        <f>J119+J138</f>
        <v>96.5</v>
      </c>
      <c r="F331" s="69">
        <v>1</v>
      </c>
      <c r="G331" s="68">
        <f t="shared" si="37"/>
        <v>96.5</v>
      </c>
      <c r="H331" s="68">
        <f t="shared" si="38"/>
        <v>38.6</v>
      </c>
      <c r="I331" s="68">
        <f>K119+K138</f>
        <v>0</v>
      </c>
      <c r="J331" s="68">
        <f t="shared" si="39"/>
        <v>0</v>
      </c>
      <c r="K331" s="121">
        <f t="shared" ref="K331" si="40">SUM(H331:H334)*C331</f>
        <v>14.265000000000001</v>
      </c>
      <c r="L331" s="122">
        <f t="shared" ref="L331" si="41">SUM(J331:J334)*C331</f>
        <v>0</v>
      </c>
      <c r="M331" s="70"/>
      <c r="N331" s="114"/>
    </row>
    <row r="332" spans="1:14" ht="15.75" customHeight="1" thickBot="1" x14ac:dyDescent="0.4">
      <c r="A332" s="131"/>
      <c r="B332" s="26" t="s">
        <v>292</v>
      </c>
      <c r="C332" s="137"/>
      <c r="D332" s="71">
        <v>0.2</v>
      </c>
      <c r="E332" s="72">
        <f>J153</f>
        <v>7.5</v>
      </c>
      <c r="F332" s="73">
        <v>1</v>
      </c>
      <c r="G332" s="72">
        <f t="shared" si="37"/>
        <v>7.5</v>
      </c>
      <c r="H332" s="72">
        <f t="shared" si="38"/>
        <v>1.5</v>
      </c>
      <c r="I332" s="72">
        <f>K153</f>
        <v>0</v>
      </c>
      <c r="J332" s="72">
        <f t="shared" si="39"/>
        <v>0</v>
      </c>
      <c r="K332" s="121"/>
      <c r="L332" s="122"/>
      <c r="M332" s="70"/>
      <c r="N332" s="74" t="s">
        <v>252</v>
      </c>
    </row>
    <row r="333" spans="1:14" ht="15.75" customHeight="1" thickBot="1" x14ac:dyDescent="0.4">
      <c r="A333" s="131"/>
      <c r="B333" s="26" t="s">
        <v>293</v>
      </c>
      <c r="C333" s="137"/>
      <c r="D333" s="71">
        <v>0.15</v>
      </c>
      <c r="E333" s="72">
        <f>J161</f>
        <v>5.5</v>
      </c>
      <c r="F333" s="73">
        <v>1</v>
      </c>
      <c r="G333" s="72">
        <f t="shared" si="37"/>
        <v>5.5</v>
      </c>
      <c r="H333" s="72">
        <f t="shared" si="38"/>
        <v>0.82499999999999996</v>
      </c>
      <c r="I333" s="72">
        <f>K161</f>
        <v>0</v>
      </c>
      <c r="J333" s="72">
        <f t="shared" si="39"/>
        <v>0</v>
      </c>
      <c r="K333" s="121"/>
      <c r="L333" s="122"/>
      <c r="M333" s="70"/>
      <c r="N333" s="115">
        <f>IFERROR(IF(G12="Docente",SUM(J327:J330)*C327+SUM(J331:J334)*C331+SUM(J335:J338)*C335+SUM(J339:J342)*C339,SUM(J331:J334)*C331+SUM(J335:J338)*C335+SUM(J339:J342)*C339),0)</f>
        <v>0</v>
      </c>
    </row>
    <row r="334" spans="1:14" ht="16.5" customHeight="1" thickBot="1" x14ac:dyDescent="0.4">
      <c r="A334" s="132"/>
      <c r="B334" s="27" t="s">
        <v>294</v>
      </c>
      <c r="C334" s="138"/>
      <c r="D334" s="75">
        <v>0.25</v>
      </c>
      <c r="E334" s="76">
        <f>J185</f>
        <v>26.5</v>
      </c>
      <c r="F334" s="77">
        <v>1</v>
      </c>
      <c r="G334" s="76">
        <f t="shared" si="37"/>
        <v>26.5</v>
      </c>
      <c r="H334" s="76">
        <f t="shared" si="38"/>
        <v>6.625</v>
      </c>
      <c r="I334" s="76">
        <f>K185</f>
        <v>0</v>
      </c>
      <c r="J334" s="76">
        <f t="shared" si="39"/>
        <v>0</v>
      </c>
      <c r="K334" s="121"/>
      <c r="L334" s="122"/>
      <c r="M334" s="70"/>
      <c r="N334" s="116"/>
    </row>
    <row r="335" spans="1:14" ht="15.75" customHeight="1" thickBot="1" x14ac:dyDescent="0.4">
      <c r="A335" s="130" t="s">
        <v>304</v>
      </c>
      <c r="B335" s="25" t="s">
        <v>295</v>
      </c>
      <c r="C335" s="136">
        <f>IFERROR(IF(G12="Docente",0.2,0.4),0)</f>
        <v>0.2</v>
      </c>
      <c r="D335" s="67">
        <v>0.25</v>
      </c>
      <c r="E335" s="68">
        <f>J199</f>
        <v>20</v>
      </c>
      <c r="F335" s="69">
        <v>1</v>
      </c>
      <c r="G335" s="68">
        <f t="shared" si="37"/>
        <v>20</v>
      </c>
      <c r="H335" s="68">
        <f t="shared" si="38"/>
        <v>5</v>
      </c>
      <c r="I335" s="68">
        <f>K199</f>
        <v>0</v>
      </c>
      <c r="J335" s="68">
        <f t="shared" si="39"/>
        <v>0</v>
      </c>
      <c r="K335" s="121">
        <f t="shared" ref="K335" si="42">SUM(H335:H338)*C335</f>
        <v>4.1300000000000008</v>
      </c>
      <c r="L335" s="122">
        <f t="shared" ref="L335" si="43">SUM(J335:J338)*C335</f>
        <v>0</v>
      </c>
      <c r="M335" s="70"/>
      <c r="N335" s="117"/>
    </row>
    <row r="336" spans="1:14" ht="15.75" customHeight="1" thickBot="1" x14ac:dyDescent="0.4">
      <c r="A336" s="131"/>
      <c r="B336" s="26" t="s">
        <v>296</v>
      </c>
      <c r="C336" s="137"/>
      <c r="D336" s="71">
        <v>0.35</v>
      </c>
      <c r="E336" s="72">
        <f>J220</f>
        <v>18</v>
      </c>
      <c r="F336" s="73">
        <v>1</v>
      </c>
      <c r="G336" s="72">
        <f t="shared" si="37"/>
        <v>18</v>
      </c>
      <c r="H336" s="72">
        <f t="shared" si="38"/>
        <v>6.3</v>
      </c>
      <c r="I336" s="72">
        <f>K220</f>
        <v>0</v>
      </c>
      <c r="J336" s="72">
        <f t="shared" si="39"/>
        <v>0</v>
      </c>
      <c r="K336" s="121"/>
      <c r="L336" s="122"/>
      <c r="M336" s="70"/>
      <c r="N336" s="78" t="s">
        <v>336</v>
      </c>
    </row>
    <row r="337" spans="1:14" ht="15.75" customHeight="1" thickBot="1" x14ac:dyDescent="0.4">
      <c r="A337" s="131"/>
      <c r="B337" s="26" t="s">
        <v>297</v>
      </c>
      <c r="C337" s="137"/>
      <c r="D337" s="71">
        <v>0.25</v>
      </c>
      <c r="E337" s="72">
        <f>J237</f>
        <v>27.5</v>
      </c>
      <c r="F337" s="73">
        <v>1</v>
      </c>
      <c r="G337" s="72">
        <f t="shared" si="37"/>
        <v>27.5</v>
      </c>
      <c r="H337" s="72">
        <f t="shared" si="38"/>
        <v>6.875</v>
      </c>
      <c r="I337" s="72">
        <f>K237</f>
        <v>0</v>
      </c>
      <c r="J337" s="72">
        <f t="shared" si="39"/>
        <v>0</v>
      </c>
      <c r="K337" s="121"/>
      <c r="L337" s="122"/>
      <c r="M337" s="70"/>
      <c r="N337" s="118">
        <f>IFERROR(N333/N329,0)</f>
        <v>0</v>
      </c>
    </row>
    <row r="338" spans="1:14" ht="16.5" customHeight="1" thickBot="1" x14ac:dyDescent="0.4">
      <c r="A338" s="132"/>
      <c r="B338" s="27" t="s">
        <v>298</v>
      </c>
      <c r="C338" s="138"/>
      <c r="D338" s="75">
        <v>0.15</v>
      </c>
      <c r="E338" s="76">
        <f>J249</f>
        <v>16.5</v>
      </c>
      <c r="F338" s="77">
        <v>1</v>
      </c>
      <c r="G338" s="76">
        <f t="shared" si="37"/>
        <v>16.5</v>
      </c>
      <c r="H338" s="76">
        <f t="shared" si="38"/>
        <v>2.4750000000000001</v>
      </c>
      <c r="I338" s="76">
        <f>K249</f>
        <v>0</v>
      </c>
      <c r="J338" s="76">
        <f t="shared" si="39"/>
        <v>0</v>
      </c>
      <c r="K338" s="121"/>
      <c r="L338" s="122"/>
      <c r="M338" s="70"/>
      <c r="N338" s="119"/>
    </row>
    <row r="339" spans="1:14" ht="15.75" customHeight="1" thickBot="1" x14ac:dyDescent="0.4">
      <c r="A339" s="130" t="s">
        <v>305</v>
      </c>
      <c r="B339" s="25" t="s">
        <v>299</v>
      </c>
      <c r="C339" s="136">
        <v>0.1</v>
      </c>
      <c r="D339" s="67">
        <v>0.4</v>
      </c>
      <c r="E339" s="68">
        <f>J275</f>
        <v>0</v>
      </c>
      <c r="F339" s="69">
        <v>0.5</v>
      </c>
      <c r="G339" s="68">
        <f t="shared" si="37"/>
        <v>0</v>
      </c>
      <c r="H339" s="68">
        <f t="shared" si="38"/>
        <v>0</v>
      </c>
      <c r="I339" s="68">
        <f>K275</f>
        <v>0</v>
      </c>
      <c r="J339" s="68">
        <f t="shared" si="39"/>
        <v>0</v>
      </c>
      <c r="K339" s="121">
        <f t="shared" ref="K339" si="44">SUM(H339:H342)*C339</f>
        <v>0</v>
      </c>
      <c r="L339" s="122">
        <f t="shared" ref="L339" si="45">SUM(J339:J342)*C339</f>
        <v>0</v>
      </c>
      <c r="M339" s="70"/>
      <c r="N339" s="120"/>
    </row>
    <row r="340" spans="1:14" ht="15.75" customHeight="1" thickBot="1" x14ac:dyDescent="0.4">
      <c r="A340" s="131"/>
      <c r="B340" s="26" t="s">
        <v>300</v>
      </c>
      <c r="C340" s="137"/>
      <c r="D340" s="71">
        <v>0.25</v>
      </c>
      <c r="E340" s="72">
        <f>J294</f>
        <v>0</v>
      </c>
      <c r="F340" s="73">
        <v>1</v>
      </c>
      <c r="G340" s="72">
        <f t="shared" si="37"/>
        <v>0</v>
      </c>
      <c r="H340" s="72">
        <f t="shared" si="38"/>
        <v>0</v>
      </c>
      <c r="I340" s="72">
        <f>K294</f>
        <v>0</v>
      </c>
      <c r="J340" s="72">
        <f t="shared" si="39"/>
        <v>0</v>
      </c>
      <c r="K340" s="121"/>
      <c r="L340" s="122"/>
      <c r="M340" s="70"/>
      <c r="N340" s="79" t="s">
        <v>353</v>
      </c>
    </row>
    <row r="341" spans="1:14" ht="15.75" customHeight="1" thickBot="1" x14ac:dyDescent="0.4">
      <c r="A341" s="131"/>
      <c r="B341" s="26" t="s">
        <v>301</v>
      </c>
      <c r="C341" s="137"/>
      <c r="D341" s="71">
        <v>0.2</v>
      </c>
      <c r="E341" s="72">
        <f>J310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K310</f>
        <v>0</v>
      </c>
      <c r="J341" s="72">
        <f t="shared" si="39"/>
        <v>0</v>
      </c>
      <c r="K341" s="121"/>
      <c r="L341" s="122"/>
      <c r="M341" s="70"/>
      <c r="N341" s="133" t="str">
        <f>IF(N337="-","-",IF(N337&gt;=1,"Excelente",IF(AND(N337&lt;1,N337&gt;=0.8),"Muito Bom",IF(AND(N337&lt;80,N337&gt;=0.5),"Bom",IF(AND(N337&lt;0.5,N337&gt;=0.3),"Suficiente","Inadequado")))))</f>
        <v>Inadequado</v>
      </c>
    </row>
    <row r="342" spans="1:14" ht="16.5" customHeight="1" thickBot="1" x14ac:dyDescent="0.4">
      <c r="A342" s="132"/>
      <c r="B342" s="27" t="s">
        <v>302</v>
      </c>
      <c r="C342" s="138"/>
      <c r="D342" s="75">
        <v>0.15</v>
      </c>
      <c r="E342" s="76">
        <f>J321</f>
        <v>0</v>
      </c>
      <c r="F342" s="77">
        <v>1</v>
      </c>
      <c r="G342" s="76">
        <f t="shared" si="37"/>
        <v>0</v>
      </c>
      <c r="H342" s="76">
        <f t="shared" si="38"/>
        <v>0</v>
      </c>
      <c r="I342" s="76">
        <f>K321</f>
        <v>0</v>
      </c>
      <c r="J342" s="76">
        <f t="shared" si="39"/>
        <v>0</v>
      </c>
      <c r="K342" s="121"/>
      <c r="L342" s="122"/>
      <c r="M342" s="70"/>
      <c r="N342" s="134"/>
    </row>
    <row r="343" spans="1:14" ht="16.5" customHeight="1" x14ac:dyDescent="0.35">
      <c r="A343" s="80"/>
      <c r="B343" s="80"/>
      <c r="C343" s="81"/>
      <c r="D343" s="82"/>
      <c r="E343" s="83"/>
      <c r="F343" s="82"/>
      <c r="G343" s="82"/>
      <c r="H343" s="82"/>
      <c r="I343" s="84"/>
      <c r="J343" s="85"/>
      <c r="K343" s="86"/>
      <c r="L343" s="86"/>
    </row>
    <row r="344" spans="1:14" x14ac:dyDescent="0.35">
      <c r="A344" s="87"/>
    </row>
    <row r="345" spans="1:14" ht="5.5" customHeight="1" x14ac:dyDescent="0.3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7" spans="1:14" ht="15.75" customHeight="1" x14ac:dyDescent="0.5">
      <c r="A347" s="135" t="str">
        <f>Associados!A347</f>
        <v>Notas pessoais sobre o processo</v>
      </c>
      <c r="B347" s="135"/>
      <c r="C347" s="135"/>
      <c r="D347" s="135"/>
    </row>
    <row r="348" spans="1:14" ht="226.5" customHeight="1" x14ac:dyDescent="0.35">
      <c r="A348" s="106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8"/>
    </row>
    <row r="349" spans="1:14" ht="409" customHeight="1" x14ac:dyDescent="0.35">
      <c r="A349" s="109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1"/>
    </row>
    <row r="350" spans="1:14" ht="15.5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</sheetData>
  <sheetProtection algorithmName="SHA-512" hashValue="HlDFDljo0PNnCtWcHQ62rdLgTDl0urc23IVg8/wYAXXvgIKAT3EtTVlwiNF4RqrDwyQXrH2b+kFGP6PO9d6lKg==" saltValue="hHe6IImoLrp6HNutxqN2nw==" spinCount="100000" sheet="1" formatRows="0" selectLockedCells="1"/>
  <mergeCells count="288">
    <mergeCell ref="O3:O5"/>
    <mergeCell ref="A5:N5"/>
    <mergeCell ref="A8:N8"/>
    <mergeCell ref="L31:N31"/>
    <mergeCell ref="L32:N32"/>
    <mergeCell ref="L33:N33"/>
    <mergeCell ref="L34:N34"/>
    <mergeCell ref="L35:N35"/>
    <mergeCell ref="L36:N36"/>
    <mergeCell ref="A25:N25"/>
    <mergeCell ref="A30:N30"/>
    <mergeCell ref="A21:N21"/>
    <mergeCell ref="A24:N24"/>
    <mergeCell ref="A1:N1"/>
    <mergeCell ref="A2:N2"/>
    <mergeCell ref="A3:N3"/>
    <mergeCell ref="L37:N37"/>
    <mergeCell ref="L38:N38"/>
    <mergeCell ref="L39:N39"/>
    <mergeCell ref="L40:N40"/>
    <mergeCell ref="L41:N41"/>
    <mergeCell ref="L42:N42"/>
    <mergeCell ref="L43:N43"/>
    <mergeCell ref="L44:N44"/>
    <mergeCell ref="A49:N49"/>
    <mergeCell ref="L45:N45"/>
    <mergeCell ref="L46:N46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A71:N71"/>
    <mergeCell ref="A61:N61"/>
    <mergeCell ref="L62:N62"/>
    <mergeCell ref="L63:N63"/>
    <mergeCell ref="L64:N64"/>
    <mergeCell ref="L65:N65"/>
    <mergeCell ref="L66:N66"/>
    <mergeCell ref="L67:N67"/>
    <mergeCell ref="L68:N68"/>
    <mergeCell ref="L72:N72"/>
    <mergeCell ref="L73:N73"/>
    <mergeCell ref="L74:N74"/>
    <mergeCell ref="A83:N83"/>
    <mergeCell ref="L75:N75"/>
    <mergeCell ref="L76:N76"/>
    <mergeCell ref="L77:N77"/>
    <mergeCell ref="L78:N78"/>
    <mergeCell ref="L79:N79"/>
    <mergeCell ref="L80:N80"/>
    <mergeCell ref="L84:N84"/>
    <mergeCell ref="L85:N85"/>
    <mergeCell ref="L86:N86"/>
    <mergeCell ref="L87:N87"/>
    <mergeCell ref="L88:N88"/>
    <mergeCell ref="A94:N94"/>
    <mergeCell ref="L89:N89"/>
    <mergeCell ref="L90:N90"/>
    <mergeCell ref="L91:N91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A121:N121"/>
    <mergeCell ref="L115:N115"/>
    <mergeCell ref="L116:N116"/>
    <mergeCell ref="L117:N117"/>
    <mergeCell ref="L118:N118"/>
    <mergeCell ref="L122:N122"/>
    <mergeCell ref="L123:N123"/>
    <mergeCell ref="L124:N124"/>
    <mergeCell ref="L125:N125"/>
    <mergeCell ref="L126:N126"/>
    <mergeCell ref="L127:N127"/>
    <mergeCell ref="L128:N128"/>
    <mergeCell ref="A140:N140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41:N141"/>
    <mergeCell ref="L142:N142"/>
    <mergeCell ref="A155:N155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6:N156"/>
    <mergeCell ref="A163:N163"/>
    <mergeCell ref="L157:N157"/>
    <mergeCell ref="L158:N158"/>
    <mergeCell ref="L159:N159"/>
    <mergeCell ref="L160:N160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A187:N187"/>
    <mergeCell ref="L183:N183"/>
    <mergeCell ref="L184:N184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A202:N202"/>
    <mergeCell ref="L197:N197"/>
    <mergeCell ref="L198:N198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A223:N223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4:N224"/>
    <mergeCell ref="L225:N225"/>
    <mergeCell ref="L226:N226"/>
    <mergeCell ref="A239:N239"/>
    <mergeCell ref="L227:N227"/>
    <mergeCell ref="L228:N228"/>
    <mergeCell ref="L229:N229"/>
    <mergeCell ref="L230:N230"/>
    <mergeCell ref="L231:N231"/>
    <mergeCell ref="L232:N232"/>
    <mergeCell ref="L233:N233"/>
    <mergeCell ref="L234:N234"/>
    <mergeCell ref="L235:N235"/>
    <mergeCell ref="L236:N236"/>
    <mergeCell ref="L240:N240"/>
    <mergeCell ref="A251:N251"/>
    <mergeCell ref="A253:N253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52:N252"/>
    <mergeCell ref="L254:N254"/>
    <mergeCell ref="A261:N261"/>
    <mergeCell ref="L255:N255"/>
    <mergeCell ref="L256:N256"/>
    <mergeCell ref="L257:N257"/>
    <mergeCell ref="L258:N258"/>
    <mergeCell ref="L259:N259"/>
    <mergeCell ref="L260:N260"/>
    <mergeCell ref="L262:N262"/>
    <mergeCell ref="L263:N263"/>
    <mergeCell ref="L264:N264"/>
    <mergeCell ref="L265:N265"/>
    <mergeCell ref="L266:N266"/>
    <mergeCell ref="A277:N277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A296:N296"/>
    <mergeCell ref="L293:N293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A312:N312"/>
    <mergeCell ref="L307:N307"/>
    <mergeCell ref="L308:N308"/>
    <mergeCell ref="L309:N309"/>
    <mergeCell ref="L313:N313"/>
    <mergeCell ref="L314:N314"/>
    <mergeCell ref="L315:N315"/>
    <mergeCell ref="L316:N316"/>
    <mergeCell ref="L317:N317"/>
    <mergeCell ref="L318:N318"/>
    <mergeCell ref="L319:N319"/>
    <mergeCell ref="L320:N320"/>
    <mergeCell ref="A327:A330"/>
    <mergeCell ref="C327:C330"/>
    <mergeCell ref="K327:K330"/>
    <mergeCell ref="L327:L330"/>
    <mergeCell ref="N329:N331"/>
    <mergeCell ref="A331:A334"/>
    <mergeCell ref="C331:C334"/>
    <mergeCell ref="K331:K334"/>
    <mergeCell ref="L331:L334"/>
    <mergeCell ref="A325:L325"/>
    <mergeCell ref="M325:N325"/>
    <mergeCell ref="N341:N342"/>
    <mergeCell ref="A347:D347"/>
    <mergeCell ref="A348:N349"/>
    <mergeCell ref="N333:N335"/>
    <mergeCell ref="A335:A338"/>
    <mergeCell ref="C335:C338"/>
    <mergeCell ref="K335:K338"/>
    <mergeCell ref="L335:L338"/>
    <mergeCell ref="N337:N339"/>
    <mergeCell ref="A339:A342"/>
    <mergeCell ref="C339:C342"/>
    <mergeCell ref="K339:K342"/>
    <mergeCell ref="L339:L342"/>
  </mergeCells>
  <conditionalFormatting sqref="C32:C46">
    <cfRule type="cellIs" dxfId="2469" priority="28" operator="equal">
      <formula>"Activo"</formula>
    </cfRule>
  </conditionalFormatting>
  <conditionalFormatting sqref="C51:C58">
    <cfRule type="cellIs" dxfId="2468" priority="27" operator="equal">
      <formula>"Activo"</formula>
    </cfRule>
  </conditionalFormatting>
  <conditionalFormatting sqref="C63:C68">
    <cfRule type="cellIs" dxfId="2467" priority="26" operator="equal">
      <formula>"Activo"</formula>
    </cfRule>
  </conditionalFormatting>
  <conditionalFormatting sqref="C73:C80">
    <cfRule type="cellIs" dxfId="2466" priority="25" operator="equal">
      <formula>"Activo"</formula>
    </cfRule>
  </conditionalFormatting>
  <conditionalFormatting sqref="C85:C91">
    <cfRule type="cellIs" dxfId="2465" priority="24" operator="equal">
      <formula>"Activo"</formula>
    </cfRule>
  </conditionalFormatting>
  <conditionalFormatting sqref="C96:C118">
    <cfRule type="cellIs" dxfId="2464" priority="23" operator="equal">
      <formula>"Activo"</formula>
    </cfRule>
  </conditionalFormatting>
  <conditionalFormatting sqref="C123:C137">
    <cfRule type="cellIs" dxfId="2463" priority="22" operator="equal">
      <formula>"Activo"</formula>
    </cfRule>
  </conditionalFormatting>
  <conditionalFormatting sqref="C142:C152">
    <cfRule type="cellIs" dxfId="2462" priority="21" operator="equal">
      <formula>"Activo"</formula>
    </cfRule>
  </conditionalFormatting>
  <conditionalFormatting sqref="C157:C160">
    <cfRule type="cellIs" dxfId="2461" priority="20" operator="equal">
      <formula>"Activo"</formula>
    </cfRule>
  </conditionalFormatting>
  <conditionalFormatting sqref="C165:C184">
    <cfRule type="cellIs" dxfId="2460" priority="19" operator="equal">
      <formula>"Activo"</formula>
    </cfRule>
  </conditionalFormatting>
  <conditionalFormatting sqref="C189:C198">
    <cfRule type="cellIs" dxfId="2459" priority="18" operator="equal">
      <formula>"Activo"</formula>
    </cfRule>
  </conditionalFormatting>
  <conditionalFormatting sqref="C204:C219">
    <cfRule type="cellIs" dxfId="2458" priority="17" operator="equal">
      <formula>"Activo"</formula>
    </cfRule>
  </conditionalFormatting>
  <conditionalFormatting sqref="C225:C236">
    <cfRule type="cellIs" dxfId="2457" priority="16" operator="equal">
      <formula>"Activo"</formula>
    </cfRule>
  </conditionalFormatting>
  <conditionalFormatting sqref="C241:C248">
    <cfRule type="cellIs" dxfId="2456" priority="15" operator="equal">
      <formula>"Activo"</formula>
    </cfRule>
  </conditionalFormatting>
  <conditionalFormatting sqref="C254:C260">
    <cfRule type="cellIs" dxfId="2455" priority="14" operator="equal">
      <formula>"Activo"</formula>
    </cfRule>
  </conditionalFormatting>
  <conditionalFormatting sqref="C262:C274">
    <cfRule type="cellIs" dxfId="2454" priority="13" operator="equal">
      <formula>"Activo"</formula>
    </cfRule>
  </conditionalFormatting>
  <conditionalFormatting sqref="C279:C293">
    <cfRule type="cellIs" dxfId="2453" priority="12" operator="equal">
      <formula>"Activo"</formula>
    </cfRule>
  </conditionalFormatting>
  <conditionalFormatting sqref="C298:C309">
    <cfRule type="cellIs" dxfId="2452" priority="11" operator="equal">
      <formula>"Activo"</formula>
    </cfRule>
  </conditionalFormatting>
  <conditionalFormatting sqref="C314:C320">
    <cfRule type="cellIs" dxfId="2451" priority="10" operator="equal">
      <formula>"Activo"</formula>
    </cfRule>
  </conditionalFormatting>
  <conditionalFormatting sqref="D32:D46">
    <cfRule type="cellIs" dxfId="2450" priority="105" operator="notEqual">
      <formula>"SO"</formula>
    </cfRule>
  </conditionalFormatting>
  <conditionalFormatting sqref="D51:D58">
    <cfRule type="cellIs" dxfId="2449" priority="104" operator="notEqual">
      <formula>"SO"</formula>
    </cfRule>
  </conditionalFormatting>
  <conditionalFormatting sqref="D63:D68">
    <cfRule type="cellIs" dxfId="2448" priority="103" operator="notEqual">
      <formula>"SO"</formula>
    </cfRule>
  </conditionalFormatting>
  <conditionalFormatting sqref="D73:D80">
    <cfRule type="cellIs" dxfId="2447" priority="102" operator="notEqual">
      <formula>"SO"</formula>
    </cfRule>
  </conditionalFormatting>
  <conditionalFormatting sqref="D85:D91">
    <cfRule type="cellIs" dxfId="2446" priority="101" operator="notEqual">
      <formula>"SO"</formula>
    </cfRule>
  </conditionalFormatting>
  <conditionalFormatting sqref="D96:D118">
    <cfRule type="cellIs" dxfId="2445" priority="100" operator="notEqual">
      <formula>"SO"</formula>
    </cfRule>
  </conditionalFormatting>
  <conditionalFormatting sqref="D123:D137">
    <cfRule type="cellIs" dxfId="2444" priority="99" operator="notEqual">
      <formula>"SO"</formula>
    </cfRule>
  </conditionalFormatting>
  <conditionalFormatting sqref="D142:D152">
    <cfRule type="cellIs" dxfId="2443" priority="98" operator="notEqual">
      <formula>"SO"</formula>
    </cfRule>
  </conditionalFormatting>
  <conditionalFormatting sqref="D157:D160">
    <cfRule type="cellIs" dxfId="2442" priority="97" operator="notEqual">
      <formula>"SO"</formula>
    </cfRule>
  </conditionalFormatting>
  <conditionalFormatting sqref="D165:D184">
    <cfRule type="cellIs" dxfId="2441" priority="96" operator="notEqual">
      <formula>"SO"</formula>
    </cfRule>
  </conditionalFormatting>
  <conditionalFormatting sqref="D189:D198">
    <cfRule type="cellIs" dxfId="2440" priority="95" operator="notEqual">
      <formula>"SO"</formula>
    </cfRule>
  </conditionalFormatting>
  <conditionalFormatting sqref="D204:D219">
    <cfRule type="cellIs" dxfId="2439" priority="94" operator="notEqual">
      <formula>"SO"</formula>
    </cfRule>
  </conditionalFormatting>
  <conditionalFormatting sqref="D225:D236">
    <cfRule type="cellIs" dxfId="2438" priority="93" operator="notEqual">
      <formula>"SO"</formula>
    </cfRule>
  </conditionalFormatting>
  <conditionalFormatting sqref="D241:D248">
    <cfRule type="cellIs" dxfId="2437" priority="92" operator="notEqual">
      <formula>"SO"</formula>
    </cfRule>
  </conditionalFormatting>
  <conditionalFormatting sqref="D254:D260">
    <cfRule type="cellIs" dxfId="2436" priority="91" operator="notEqual">
      <formula>"SO"</formula>
    </cfRule>
  </conditionalFormatting>
  <conditionalFormatting sqref="D262:D274">
    <cfRule type="cellIs" dxfId="2435" priority="90" operator="notEqual">
      <formula>"SO"</formula>
    </cfRule>
  </conditionalFormatting>
  <conditionalFormatting sqref="D279:D293">
    <cfRule type="cellIs" dxfId="2434" priority="89" operator="notEqual">
      <formula>"SO"</formula>
    </cfRule>
  </conditionalFormatting>
  <conditionalFormatting sqref="D298:D309">
    <cfRule type="cellIs" dxfId="2433" priority="88" operator="notEqual">
      <formula>"SO"</formula>
    </cfRule>
  </conditionalFormatting>
  <conditionalFormatting sqref="D314:D320">
    <cfRule type="cellIs" dxfId="2432" priority="87" operator="notEqual">
      <formula>"SO"</formula>
    </cfRule>
  </conditionalFormatting>
  <conditionalFormatting sqref="E343">
    <cfRule type="cellIs" dxfId="2431" priority="559" operator="equal">
      <formula>0</formula>
    </cfRule>
  </conditionalFormatting>
  <conditionalFormatting sqref="F32">
    <cfRule type="expression" dxfId="2430" priority="557">
      <formula>$C$32="Activo"</formula>
    </cfRule>
  </conditionalFormatting>
  <conditionalFormatting sqref="F33">
    <cfRule type="expression" dxfId="2429" priority="556">
      <formula>$C$33="Activo"</formula>
    </cfRule>
  </conditionalFormatting>
  <conditionalFormatting sqref="F34">
    <cfRule type="expression" dxfId="2428" priority="555">
      <formula>$C$34="Activo"</formula>
    </cfRule>
  </conditionalFormatting>
  <conditionalFormatting sqref="F35">
    <cfRule type="expression" dxfId="2427" priority="554">
      <formula>$C$35="Activo"</formula>
    </cfRule>
  </conditionalFormatting>
  <conditionalFormatting sqref="F36">
    <cfRule type="expression" dxfId="2426" priority="553">
      <formula>$C$36="Activo"</formula>
    </cfRule>
  </conditionalFormatting>
  <conditionalFormatting sqref="F37">
    <cfRule type="expression" dxfId="2425" priority="552">
      <formula>$C$37="Activo"</formula>
    </cfRule>
  </conditionalFormatting>
  <conditionalFormatting sqref="F38">
    <cfRule type="expression" dxfId="2424" priority="551">
      <formula>$C$38="Activo"</formula>
    </cfRule>
  </conditionalFormatting>
  <conditionalFormatting sqref="F39">
    <cfRule type="expression" dxfId="2423" priority="550">
      <formula>$C$39="Activo"</formula>
    </cfRule>
  </conditionalFormatting>
  <conditionalFormatting sqref="F40">
    <cfRule type="expression" dxfId="2422" priority="549">
      <formula>$C$40="Activo"</formula>
    </cfRule>
  </conditionalFormatting>
  <conditionalFormatting sqref="F41">
    <cfRule type="expression" dxfId="2421" priority="548">
      <formula>$C$41="Activo"</formula>
    </cfRule>
  </conditionalFormatting>
  <conditionalFormatting sqref="F42">
    <cfRule type="expression" dxfId="2420" priority="547">
      <formula>$C$42="Activo"</formula>
    </cfRule>
  </conditionalFormatting>
  <conditionalFormatting sqref="F43">
    <cfRule type="expression" dxfId="2419" priority="546">
      <formula>$C$43="Activo"</formula>
    </cfRule>
  </conditionalFormatting>
  <conditionalFormatting sqref="F44">
    <cfRule type="expression" dxfId="2418" priority="545">
      <formula>$C$44="Activo"</formula>
    </cfRule>
  </conditionalFormatting>
  <conditionalFormatting sqref="F45">
    <cfRule type="expression" dxfId="2417" priority="544">
      <formula>$C$45="Activo"</formula>
    </cfRule>
  </conditionalFormatting>
  <conditionalFormatting sqref="F46">
    <cfRule type="expression" dxfId="2416" priority="543">
      <formula>$C$46="Activo"</formula>
    </cfRule>
  </conditionalFormatting>
  <conditionalFormatting sqref="F51">
    <cfRule type="expression" dxfId="2415" priority="542">
      <formula>$C$51="Activo"</formula>
    </cfRule>
  </conditionalFormatting>
  <conditionalFormatting sqref="F52">
    <cfRule type="expression" dxfId="2414" priority="541">
      <formula>$C$52="Activo"</formula>
    </cfRule>
  </conditionalFormatting>
  <conditionalFormatting sqref="F53">
    <cfRule type="expression" dxfId="2413" priority="540">
      <formula>$C$53="Activo"</formula>
    </cfRule>
  </conditionalFormatting>
  <conditionalFormatting sqref="F54">
    <cfRule type="expression" dxfId="2412" priority="539">
      <formula>$C$54="Activo"</formula>
    </cfRule>
  </conditionalFormatting>
  <conditionalFormatting sqref="F55">
    <cfRule type="expression" dxfId="2411" priority="538">
      <formula>$C$55="Activo"</formula>
    </cfRule>
  </conditionalFormatting>
  <conditionalFormatting sqref="F56">
    <cfRule type="expression" dxfId="2410" priority="537">
      <formula>$C$56="Activo"</formula>
    </cfRule>
  </conditionalFormatting>
  <conditionalFormatting sqref="F57">
    <cfRule type="expression" dxfId="2409" priority="536">
      <formula>$C$57="Activo"</formula>
    </cfRule>
  </conditionalFormatting>
  <conditionalFormatting sqref="F58">
    <cfRule type="expression" dxfId="2408" priority="535">
      <formula>$C$58="Activo"</formula>
    </cfRule>
  </conditionalFormatting>
  <conditionalFormatting sqref="F63">
    <cfRule type="expression" dxfId="2407" priority="534">
      <formula>$C$63="Activo"</formula>
    </cfRule>
  </conditionalFormatting>
  <conditionalFormatting sqref="F64">
    <cfRule type="expression" dxfId="2406" priority="533">
      <formula>$C$64="Activo"</formula>
    </cfRule>
  </conditionalFormatting>
  <conditionalFormatting sqref="F65">
    <cfRule type="expression" dxfId="2405" priority="532">
      <formula>$C$65="Activo"</formula>
    </cfRule>
  </conditionalFormatting>
  <conditionalFormatting sqref="F66">
    <cfRule type="expression" dxfId="2404" priority="531">
      <formula>$C$66="Activo"</formula>
    </cfRule>
  </conditionalFormatting>
  <conditionalFormatting sqref="F67">
    <cfRule type="expression" dxfId="2403" priority="530">
      <formula>$C$67="Activo"</formula>
    </cfRule>
  </conditionalFormatting>
  <conditionalFormatting sqref="F68">
    <cfRule type="expression" dxfId="2402" priority="529">
      <formula>$C$68="Activo"</formula>
    </cfRule>
  </conditionalFormatting>
  <conditionalFormatting sqref="F73">
    <cfRule type="expression" dxfId="2401" priority="528">
      <formula>$C$73="Activo"</formula>
    </cfRule>
  </conditionalFormatting>
  <conditionalFormatting sqref="F74">
    <cfRule type="expression" dxfId="2400" priority="527">
      <formula>$C$74="Activo"</formula>
    </cfRule>
  </conditionalFormatting>
  <conditionalFormatting sqref="F75">
    <cfRule type="expression" dxfId="2399" priority="526">
      <formula>$C$75="Activo"</formula>
    </cfRule>
  </conditionalFormatting>
  <conditionalFormatting sqref="F76">
    <cfRule type="expression" dxfId="2398" priority="525">
      <formula>$C$76="Activo"</formula>
    </cfRule>
  </conditionalFormatting>
  <conditionalFormatting sqref="F77">
    <cfRule type="expression" dxfId="2397" priority="524">
      <formula>$C$77="Activo"</formula>
    </cfRule>
  </conditionalFormatting>
  <conditionalFormatting sqref="F78">
    <cfRule type="expression" dxfId="2396" priority="523">
      <formula>$C$78="Activo"</formula>
    </cfRule>
  </conditionalFormatting>
  <conditionalFormatting sqref="F79">
    <cfRule type="expression" dxfId="2395" priority="522">
      <formula>$C$79="Activo"</formula>
    </cfRule>
  </conditionalFormatting>
  <conditionalFormatting sqref="F80">
    <cfRule type="expression" dxfId="2394" priority="521">
      <formula>$C$80="Activo"</formula>
    </cfRule>
  </conditionalFormatting>
  <conditionalFormatting sqref="F85">
    <cfRule type="expression" dxfId="2393" priority="520">
      <formula>$C$85="activo"</formula>
    </cfRule>
  </conditionalFormatting>
  <conditionalFormatting sqref="F86">
    <cfRule type="expression" dxfId="2392" priority="519">
      <formula>$C$86="activo"</formula>
    </cfRule>
  </conditionalFormatting>
  <conditionalFormatting sqref="F87">
    <cfRule type="expression" dxfId="2391" priority="518">
      <formula>$C$87="activo"</formula>
    </cfRule>
  </conditionalFormatting>
  <conditionalFormatting sqref="F88">
    <cfRule type="expression" dxfId="2390" priority="517">
      <formula>$C$88="activo"</formula>
    </cfRule>
  </conditionalFormatting>
  <conditionalFormatting sqref="F89">
    <cfRule type="expression" dxfId="2389" priority="516">
      <formula>$C$89="activo"</formula>
    </cfRule>
  </conditionalFormatting>
  <conditionalFormatting sqref="F90">
    <cfRule type="expression" dxfId="2388" priority="515">
      <formula>$C$90="activo"</formula>
    </cfRule>
  </conditionalFormatting>
  <conditionalFormatting sqref="F91">
    <cfRule type="expression" dxfId="2387" priority="514">
      <formula>$C$91="activo"</formula>
    </cfRule>
  </conditionalFormatting>
  <conditionalFormatting sqref="F96">
    <cfRule type="expression" dxfId="2386" priority="513">
      <formula>$C$96="activo"</formula>
    </cfRule>
  </conditionalFormatting>
  <conditionalFormatting sqref="F97">
    <cfRule type="expression" dxfId="2385" priority="512">
      <formula>$C$97="activo"</formula>
    </cfRule>
  </conditionalFormatting>
  <conditionalFormatting sqref="F98">
    <cfRule type="expression" dxfId="2384" priority="511">
      <formula>$C$98="activo"</formula>
    </cfRule>
  </conditionalFormatting>
  <conditionalFormatting sqref="F99">
    <cfRule type="expression" dxfId="2383" priority="510">
      <formula>$C$99="activo"</formula>
    </cfRule>
  </conditionalFormatting>
  <conditionalFormatting sqref="F100">
    <cfRule type="expression" dxfId="2382" priority="509">
      <formula>$C$100="activo"</formula>
    </cfRule>
  </conditionalFormatting>
  <conditionalFormatting sqref="F101">
    <cfRule type="expression" dxfId="2381" priority="508">
      <formula>$C$101="activo"</formula>
    </cfRule>
  </conditionalFormatting>
  <conditionalFormatting sqref="F102">
    <cfRule type="expression" dxfId="2380" priority="507">
      <formula>$C$102="activo"</formula>
    </cfRule>
  </conditionalFormatting>
  <conditionalFormatting sqref="F103">
    <cfRule type="expression" dxfId="2379" priority="506">
      <formula>$C$103="activo"</formula>
    </cfRule>
  </conditionalFormatting>
  <conditionalFormatting sqref="F104">
    <cfRule type="expression" dxfId="2378" priority="505">
      <formula>$C$104="activo"</formula>
    </cfRule>
  </conditionalFormatting>
  <conditionalFormatting sqref="F105">
    <cfRule type="expression" dxfId="2377" priority="504">
      <formula>$C$105="activo"</formula>
    </cfRule>
  </conditionalFormatting>
  <conditionalFormatting sqref="F106">
    <cfRule type="expression" dxfId="2376" priority="503">
      <formula>$C$106="activo"</formula>
    </cfRule>
  </conditionalFormatting>
  <conditionalFormatting sqref="F107">
    <cfRule type="expression" dxfId="2375" priority="502">
      <formula>$C$107="activo"</formula>
    </cfRule>
  </conditionalFormatting>
  <conditionalFormatting sqref="F108">
    <cfRule type="expression" dxfId="2374" priority="142">
      <formula>$C$108="Activo"</formula>
    </cfRule>
  </conditionalFormatting>
  <conditionalFormatting sqref="F109">
    <cfRule type="expression" dxfId="2373" priority="141">
      <formula>$C$109="Activo"</formula>
    </cfRule>
  </conditionalFormatting>
  <conditionalFormatting sqref="F110">
    <cfRule type="expression" dxfId="2372" priority="501">
      <formula>$C$110="activo"</formula>
    </cfRule>
  </conditionalFormatting>
  <conditionalFormatting sqref="F111">
    <cfRule type="expression" dxfId="2371" priority="500">
      <formula>$C$111="activo"</formula>
    </cfRule>
  </conditionalFormatting>
  <conditionalFormatting sqref="F112">
    <cfRule type="expression" dxfId="2370" priority="499">
      <formula>$C$112="activo"</formula>
    </cfRule>
  </conditionalFormatting>
  <conditionalFormatting sqref="F113">
    <cfRule type="expression" dxfId="2369" priority="498">
      <formula>$C$113="activo"</formula>
    </cfRule>
  </conditionalFormatting>
  <conditionalFormatting sqref="F114">
    <cfRule type="expression" dxfId="2368" priority="497">
      <formula>$C$114="activo"</formula>
    </cfRule>
  </conditionalFormatting>
  <conditionalFormatting sqref="F115">
    <cfRule type="expression" dxfId="2367" priority="496">
      <formula>$C$115="activo"</formula>
    </cfRule>
  </conditionalFormatting>
  <conditionalFormatting sqref="F116">
    <cfRule type="expression" dxfId="2366" priority="495">
      <formula>$C$116="activo"</formula>
    </cfRule>
  </conditionalFormatting>
  <conditionalFormatting sqref="F117">
    <cfRule type="expression" dxfId="2365" priority="494">
      <formula>$C$117="activo"</formula>
    </cfRule>
  </conditionalFormatting>
  <conditionalFormatting sqref="F118">
    <cfRule type="expression" dxfId="2364" priority="493">
      <formula>$C$118="activo"</formula>
    </cfRule>
  </conditionalFormatting>
  <conditionalFormatting sqref="F123">
    <cfRule type="expression" dxfId="2363" priority="492">
      <formula>$C$123="activo"</formula>
    </cfRule>
  </conditionalFormatting>
  <conditionalFormatting sqref="F124">
    <cfRule type="expression" dxfId="2362" priority="491">
      <formula>$C$124="activo"</formula>
    </cfRule>
  </conditionalFormatting>
  <conditionalFormatting sqref="F125">
    <cfRule type="expression" dxfId="2361" priority="490">
      <formula>$C$125="activo"</formula>
    </cfRule>
  </conditionalFormatting>
  <conditionalFormatting sqref="F126">
    <cfRule type="expression" dxfId="2360" priority="489">
      <formula>$C$126="activo"</formula>
    </cfRule>
  </conditionalFormatting>
  <conditionalFormatting sqref="F127">
    <cfRule type="expression" dxfId="2359" priority="488">
      <formula>$C$127="activo"</formula>
    </cfRule>
  </conditionalFormatting>
  <conditionalFormatting sqref="F128">
    <cfRule type="expression" dxfId="2358" priority="487">
      <formula>$C$128="activo"</formula>
    </cfRule>
  </conditionalFormatting>
  <conditionalFormatting sqref="F129">
    <cfRule type="expression" dxfId="2357" priority="486">
      <formula>$C$129="activo"</formula>
    </cfRule>
  </conditionalFormatting>
  <conditionalFormatting sqref="F130">
    <cfRule type="expression" dxfId="2356" priority="485">
      <formula>$C$130="activo"</formula>
    </cfRule>
  </conditionalFormatting>
  <conditionalFormatting sqref="F131">
    <cfRule type="expression" dxfId="2355" priority="484">
      <formula>$C$131="activo"</formula>
    </cfRule>
  </conditionalFormatting>
  <conditionalFormatting sqref="F132">
    <cfRule type="expression" dxfId="2354" priority="483">
      <formula>$C$132="activo"</formula>
    </cfRule>
  </conditionalFormatting>
  <conditionalFormatting sqref="F133">
    <cfRule type="expression" dxfId="2353" priority="482">
      <formula>$C$133="activo"</formula>
    </cfRule>
  </conditionalFormatting>
  <conditionalFormatting sqref="F134">
    <cfRule type="expression" dxfId="2352" priority="481">
      <formula>$C$134="activo"</formula>
    </cfRule>
  </conditionalFormatting>
  <conditionalFormatting sqref="F135">
    <cfRule type="expression" dxfId="2351" priority="480">
      <formula>$C$135="activo"</formula>
    </cfRule>
  </conditionalFormatting>
  <conditionalFormatting sqref="F136">
    <cfRule type="expression" dxfId="2350" priority="479">
      <formula>$C$136="activo"</formula>
    </cfRule>
  </conditionalFormatting>
  <conditionalFormatting sqref="F137">
    <cfRule type="expression" dxfId="2349" priority="478">
      <formula>$C$137="activo"</formula>
    </cfRule>
  </conditionalFormatting>
  <conditionalFormatting sqref="F142">
    <cfRule type="expression" dxfId="2348" priority="477">
      <formula>$C$142="activo"</formula>
    </cfRule>
  </conditionalFormatting>
  <conditionalFormatting sqref="F143">
    <cfRule type="expression" dxfId="2347" priority="476">
      <formula>$C$143="activo"</formula>
    </cfRule>
  </conditionalFormatting>
  <conditionalFormatting sqref="F144">
    <cfRule type="expression" dxfId="2346" priority="475">
      <formula>$C$144="activo"</formula>
    </cfRule>
  </conditionalFormatting>
  <conditionalFormatting sqref="F145">
    <cfRule type="expression" dxfId="2345" priority="474">
      <formula>$C$145="activo"</formula>
    </cfRule>
  </conditionalFormatting>
  <conditionalFormatting sqref="F146">
    <cfRule type="expression" dxfId="2344" priority="473">
      <formula>$C$146="activo"</formula>
    </cfRule>
  </conditionalFormatting>
  <conditionalFormatting sqref="F147">
    <cfRule type="expression" dxfId="2343" priority="472">
      <formula>$C$147="activo"</formula>
    </cfRule>
  </conditionalFormatting>
  <conditionalFormatting sqref="F148">
    <cfRule type="expression" dxfId="2342" priority="471">
      <formula>$C$148="activo"</formula>
    </cfRule>
  </conditionalFormatting>
  <conditionalFormatting sqref="F149">
    <cfRule type="expression" dxfId="2341" priority="470">
      <formula>$C$149="activo"</formula>
    </cfRule>
  </conditionalFormatting>
  <conditionalFormatting sqref="F150">
    <cfRule type="expression" dxfId="2340" priority="469">
      <formula>$C$150="activo"</formula>
    </cfRule>
  </conditionalFormatting>
  <conditionalFormatting sqref="F151">
    <cfRule type="expression" dxfId="2339" priority="468">
      <formula>$C$151="activo"</formula>
    </cfRule>
  </conditionalFormatting>
  <conditionalFormatting sqref="F152">
    <cfRule type="expression" dxfId="2338" priority="467">
      <formula>$C$152="activo"</formula>
    </cfRule>
  </conditionalFormatting>
  <conditionalFormatting sqref="F157">
    <cfRule type="expression" dxfId="2337" priority="466">
      <formula>$C$157="activo"</formula>
    </cfRule>
  </conditionalFormatting>
  <conditionalFormatting sqref="F158">
    <cfRule type="expression" dxfId="2336" priority="465">
      <formula>$C$158="activo"</formula>
    </cfRule>
  </conditionalFormatting>
  <conditionalFormatting sqref="F159">
    <cfRule type="expression" dxfId="2335" priority="464">
      <formula>$C$159="activo"</formula>
    </cfRule>
  </conditionalFormatting>
  <conditionalFormatting sqref="F160">
    <cfRule type="expression" dxfId="2334" priority="463">
      <formula>$C$160="activo"</formula>
    </cfRule>
  </conditionalFormatting>
  <conditionalFormatting sqref="F165">
    <cfRule type="expression" dxfId="2333" priority="462">
      <formula>$C$165="activo"</formula>
    </cfRule>
  </conditionalFormatting>
  <conditionalFormatting sqref="F166">
    <cfRule type="expression" dxfId="2332" priority="461">
      <formula>$C$166="activo"</formula>
    </cfRule>
  </conditionalFormatting>
  <conditionalFormatting sqref="F167">
    <cfRule type="expression" dxfId="2331" priority="460">
      <formula>$C$167="activo"</formula>
    </cfRule>
  </conditionalFormatting>
  <conditionalFormatting sqref="F168">
    <cfRule type="expression" dxfId="2330" priority="459">
      <formula>$C$168="activo"</formula>
    </cfRule>
  </conditionalFormatting>
  <conditionalFormatting sqref="F169">
    <cfRule type="expression" dxfId="2329" priority="458">
      <formula>$C$169="activo"</formula>
    </cfRule>
  </conditionalFormatting>
  <conditionalFormatting sqref="F170">
    <cfRule type="expression" dxfId="2328" priority="457">
      <formula>$C$170="activo"</formula>
    </cfRule>
  </conditionalFormatting>
  <conditionalFormatting sqref="F171">
    <cfRule type="expression" dxfId="2327" priority="456">
      <formula>$C$171="activo"</formula>
    </cfRule>
  </conditionalFormatting>
  <conditionalFormatting sqref="F172">
    <cfRule type="expression" dxfId="2326" priority="455">
      <formula>$C$172="activo"</formula>
    </cfRule>
  </conditionalFormatting>
  <conditionalFormatting sqref="F173">
    <cfRule type="expression" dxfId="2325" priority="454">
      <formula>$C$173="activo"</formula>
    </cfRule>
  </conditionalFormatting>
  <conditionalFormatting sqref="F174">
    <cfRule type="expression" dxfId="2324" priority="453">
      <formula>$C$174="Activo"</formula>
    </cfRule>
  </conditionalFormatting>
  <conditionalFormatting sqref="F175">
    <cfRule type="expression" dxfId="2323" priority="452">
      <formula>$C$175="Activo"</formula>
    </cfRule>
  </conditionalFormatting>
  <conditionalFormatting sqref="F176">
    <cfRule type="expression" dxfId="2322" priority="451">
      <formula>$C$176="Activo"</formula>
    </cfRule>
  </conditionalFormatting>
  <conditionalFormatting sqref="F177">
    <cfRule type="expression" dxfId="2321" priority="450">
      <formula>$C$177="Activo"</formula>
    </cfRule>
  </conditionalFormatting>
  <conditionalFormatting sqref="F178">
    <cfRule type="expression" dxfId="2320" priority="449">
      <formula>$C$178="Activo"</formula>
    </cfRule>
  </conditionalFormatting>
  <conditionalFormatting sqref="F179">
    <cfRule type="expression" dxfId="2319" priority="448">
      <formula>$C$179="Activo"</formula>
    </cfRule>
  </conditionalFormatting>
  <conditionalFormatting sqref="F180">
    <cfRule type="expression" dxfId="2318" priority="447">
      <formula>$C$180="Activo"</formula>
    </cfRule>
  </conditionalFormatting>
  <conditionalFormatting sqref="F181">
    <cfRule type="expression" dxfId="2317" priority="446">
      <formula>$C$181="Activo"</formula>
    </cfRule>
  </conditionalFormatting>
  <conditionalFormatting sqref="F182">
    <cfRule type="expression" dxfId="2316" priority="445">
      <formula>$C$182="Activo"</formula>
    </cfRule>
  </conditionalFormatting>
  <conditionalFormatting sqref="F183">
    <cfRule type="expression" dxfId="2315" priority="444">
      <formula>$C$183="Activo"</formula>
    </cfRule>
  </conditionalFormatting>
  <conditionalFormatting sqref="F184">
    <cfRule type="expression" dxfId="2314" priority="443">
      <formula>$C$184="Activo"</formula>
    </cfRule>
  </conditionalFormatting>
  <conditionalFormatting sqref="F189">
    <cfRule type="expression" dxfId="2313" priority="442">
      <formula>$C$189="Activo"</formula>
    </cfRule>
  </conditionalFormatting>
  <conditionalFormatting sqref="F190">
    <cfRule type="expression" dxfId="2312" priority="441">
      <formula>$C$190="Activo"</formula>
    </cfRule>
  </conditionalFormatting>
  <conditionalFormatting sqref="F191">
    <cfRule type="expression" dxfId="2311" priority="440">
      <formula>$C$191="Activo"</formula>
    </cfRule>
  </conditionalFormatting>
  <conditionalFormatting sqref="F192">
    <cfRule type="expression" dxfId="2310" priority="439">
      <formula>$C$192="Activo"</formula>
    </cfRule>
  </conditionalFormatting>
  <conditionalFormatting sqref="F193">
    <cfRule type="expression" dxfId="2309" priority="438">
      <formula>$C$193="Activo"</formula>
    </cfRule>
  </conditionalFormatting>
  <conditionalFormatting sqref="F194">
    <cfRule type="expression" dxfId="2308" priority="437">
      <formula>$C$194="Activo"</formula>
    </cfRule>
  </conditionalFormatting>
  <conditionalFormatting sqref="F195">
    <cfRule type="expression" dxfId="2307" priority="436">
      <formula>$C$195="Activo"</formula>
    </cfRule>
  </conditionalFormatting>
  <conditionalFormatting sqref="F196">
    <cfRule type="expression" dxfId="2306" priority="435">
      <formula>$C$196="Activo"</formula>
    </cfRule>
  </conditionalFormatting>
  <conditionalFormatting sqref="F197">
    <cfRule type="expression" dxfId="2305" priority="434">
      <formula>$C$197="Activo"</formula>
    </cfRule>
  </conditionalFormatting>
  <conditionalFormatting sqref="F198">
    <cfRule type="expression" dxfId="2304" priority="433">
      <formula>$C$198="Activo"</formula>
    </cfRule>
  </conditionalFormatting>
  <conditionalFormatting sqref="F204">
    <cfRule type="expression" dxfId="2303" priority="432">
      <formula>$C$204="Activo"</formula>
    </cfRule>
  </conditionalFormatting>
  <conditionalFormatting sqref="F205">
    <cfRule type="expression" dxfId="2302" priority="431">
      <formula>$C$205="Activo"</formula>
    </cfRule>
  </conditionalFormatting>
  <conditionalFormatting sqref="F206">
    <cfRule type="expression" dxfId="2301" priority="430">
      <formula>$C$206="Activo"</formula>
    </cfRule>
  </conditionalFormatting>
  <conditionalFormatting sqref="F207">
    <cfRule type="expression" dxfId="2300" priority="429">
      <formula>$C$207="Activo"</formula>
    </cfRule>
  </conditionalFormatting>
  <conditionalFormatting sqref="F208">
    <cfRule type="expression" dxfId="2299" priority="428">
      <formula>$C$208="Activo"</formula>
    </cfRule>
  </conditionalFormatting>
  <conditionalFormatting sqref="F209">
    <cfRule type="expression" dxfId="2298" priority="427">
      <formula>$C$209="Activo"</formula>
    </cfRule>
  </conditionalFormatting>
  <conditionalFormatting sqref="F210">
    <cfRule type="expression" dxfId="2297" priority="426">
      <formula>$C$210="Activo"</formula>
    </cfRule>
  </conditionalFormatting>
  <conditionalFormatting sqref="F211">
    <cfRule type="expression" dxfId="2296" priority="425">
      <formula>$C$211="Activo"</formula>
    </cfRule>
  </conditionalFormatting>
  <conditionalFormatting sqref="F212">
    <cfRule type="expression" dxfId="2295" priority="424">
      <formula>$C$212="Activo"</formula>
    </cfRule>
  </conditionalFormatting>
  <conditionalFormatting sqref="F213">
    <cfRule type="expression" dxfId="2294" priority="423">
      <formula>$C$213="Activo"</formula>
    </cfRule>
  </conditionalFormatting>
  <conditionalFormatting sqref="F214">
    <cfRule type="expression" dxfId="2293" priority="422">
      <formula>$C$214="Activo"</formula>
    </cfRule>
  </conditionalFormatting>
  <conditionalFormatting sqref="F215">
    <cfRule type="expression" dxfId="2292" priority="421">
      <formula>$C$215="Activo"</formula>
    </cfRule>
  </conditionalFormatting>
  <conditionalFormatting sqref="F216">
    <cfRule type="expression" dxfId="2291" priority="420">
      <formula>$C$216="Activo"</formula>
    </cfRule>
  </conditionalFormatting>
  <conditionalFormatting sqref="F217">
    <cfRule type="expression" dxfId="2290" priority="419">
      <formula>$C$217="Activo"</formula>
    </cfRule>
  </conditionalFormatting>
  <conditionalFormatting sqref="F218">
    <cfRule type="expression" dxfId="2289" priority="418">
      <formula>$C$218="Activo"</formula>
    </cfRule>
  </conditionalFormatting>
  <conditionalFormatting sqref="F219">
    <cfRule type="expression" dxfId="2288" priority="417">
      <formula>$C$219="Activo"</formula>
    </cfRule>
  </conditionalFormatting>
  <conditionalFormatting sqref="F225">
    <cfRule type="expression" dxfId="2287" priority="416">
      <formula>$C$225="Activo"</formula>
    </cfRule>
  </conditionalFormatting>
  <conditionalFormatting sqref="F226">
    <cfRule type="expression" dxfId="2286" priority="415">
      <formula>$C$226="Activo"</formula>
    </cfRule>
  </conditionalFormatting>
  <conditionalFormatting sqref="F227">
    <cfRule type="expression" dxfId="2285" priority="414">
      <formula>$C$227="Activo"</formula>
    </cfRule>
  </conditionalFormatting>
  <conditionalFormatting sqref="F228">
    <cfRule type="expression" dxfId="2284" priority="413">
      <formula>$C$228="Activo"</formula>
    </cfRule>
  </conditionalFormatting>
  <conditionalFormatting sqref="F229">
    <cfRule type="expression" dxfId="2283" priority="412">
      <formula>$C$229="Activo"</formula>
    </cfRule>
  </conditionalFormatting>
  <conditionalFormatting sqref="F230">
    <cfRule type="expression" dxfId="2282" priority="411">
      <formula>$C$230="Activo"</formula>
    </cfRule>
  </conditionalFormatting>
  <conditionalFormatting sqref="F231">
    <cfRule type="expression" dxfId="2281" priority="410">
      <formula>$C$231="Activo"</formula>
    </cfRule>
  </conditionalFormatting>
  <conditionalFormatting sqref="F232">
    <cfRule type="expression" dxfId="2280" priority="409">
      <formula>$C$232="Activo"</formula>
    </cfRule>
  </conditionalFormatting>
  <conditionalFormatting sqref="F233">
    <cfRule type="expression" dxfId="2279" priority="408">
      <formula>$C$233="Activo"</formula>
    </cfRule>
  </conditionalFormatting>
  <conditionalFormatting sqref="F234">
    <cfRule type="expression" dxfId="2278" priority="407">
      <formula>$C$234="Activo"</formula>
    </cfRule>
  </conditionalFormatting>
  <conditionalFormatting sqref="F235">
    <cfRule type="expression" dxfId="2277" priority="406">
      <formula>$C$235="Activo"</formula>
    </cfRule>
  </conditionalFormatting>
  <conditionalFormatting sqref="F236">
    <cfRule type="expression" dxfId="2276" priority="405">
      <formula>$C$236="Activo"</formula>
    </cfRule>
  </conditionalFormatting>
  <conditionalFormatting sqref="F241">
    <cfRule type="expression" dxfId="2275" priority="404">
      <formula>$C$241="Activo"</formula>
    </cfRule>
  </conditionalFormatting>
  <conditionalFormatting sqref="F242">
    <cfRule type="expression" dxfId="2274" priority="403">
      <formula>$C$242="Activo"</formula>
    </cfRule>
  </conditionalFormatting>
  <conditionalFormatting sqref="F243">
    <cfRule type="expression" dxfId="2273" priority="402">
      <formula>$C$243="Activo"</formula>
    </cfRule>
  </conditionalFormatting>
  <conditionalFormatting sqref="F244">
    <cfRule type="expression" dxfId="2272" priority="401">
      <formula>$C$244="Activo"</formula>
    </cfRule>
  </conditionalFormatting>
  <conditionalFormatting sqref="F245">
    <cfRule type="expression" dxfId="2271" priority="400">
      <formula>$C$245="Activo"</formula>
    </cfRule>
  </conditionalFormatting>
  <conditionalFormatting sqref="F246">
    <cfRule type="expression" dxfId="2270" priority="399">
      <formula>$C$246="Activo"</formula>
    </cfRule>
  </conditionalFormatting>
  <conditionalFormatting sqref="F247">
    <cfRule type="expression" dxfId="2269" priority="398">
      <formula>$C$247="Activo"</formula>
    </cfRule>
  </conditionalFormatting>
  <conditionalFormatting sqref="F248">
    <cfRule type="expression" dxfId="2268" priority="397">
      <formula>$C$248="Activo"</formula>
    </cfRule>
  </conditionalFormatting>
  <conditionalFormatting sqref="F254">
    <cfRule type="expression" dxfId="2267" priority="396">
      <formula>$C$254="Activo"</formula>
    </cfRule>
  </conditionalFormatting>
  <conditionalFormatting sqref="F255">
    <cfRule type="expression" dxfId="2266" priority="395">
      <formula>$C$255="Activo"</formula>
    </cfRule>
  </conditionalFormatting>
  <conditionalFormatting sqref="F256">
    <cfRule type="expression" dxfId="2265" priority="394">
      <formula>$C$256="Activo"</formula>
    </cfRule>
  </conditionalFormatting>
  <conditionalFormatting sqref="F257">
    <cfRule type="expression" dxfId="2264" priority="393">
      <formula>$C$257="Activo"</formula>
    </cfRule>
  </conditionalFormatting>
  <conditionalFormatting sqref="F258">
    <cfRule type="expression" dxfId="2263" priority="392">
      <formula>$C$258="Activo"</formula>
    </cfRule>
  </conditionalFormatting>
  <conditionalFormatting sqref="F259">
    <cfRule type="expression" dxfId="2262" priority="391">
      <formula>$C$259="Activo"</formula>
    </cfRule>
  </conditionalFormatting>
  <conditionalFormatting sqref="F260">
    <cfRule type="expression" dxfId="2261" priority="390">
      <formula>$C$260="Activo"</formula>
    </cfRule>
  </conditionalFormatting>
  <conditionalFormatting sqref="F262">
    <cfRule type="expression" dxfId="2260" priority="389">
      <formula>$C$262="Activo"</formula>
    </cfRule>
  </conditionalFormatting>
  <conditionalFormatting sqref="F263">
    <cfRule type="expression" dxfId="2259" priority="388">
      <formula>$C$263="Activo"</formula>
    </cfRule>
  </conditionalFormatting>
  <conditionalFormatting sqref="F264">
    <cfRule type="expression" dxfId="2258" priority="387">
      <formula>$C$264="Activo"</formula>
    </cfRule>
  </conditionalFormatting>
  <conditionalFormatting sqref="F265">
    <cfRule type="expression" dxfId="2257" priority="386">
      <formula>$C$265="Activo"</formula>
    </cfRule>
  </conditionalFormatting>
  <conditionalFormatting sqref="F266">
    <cfRule type="expression" dxfId="2256" priority="385">
      <formula>$C$266="Activo"</formula>
    </cfRule>
  </conditionalFormatting>
  <conditionalFormatting sqref="F267">
    <cfRule type="expression" dxfId="2255" priority="384">
      <formula>$C$267="Activo"</formula>
    </cfRule>
  </conditionalFormatting>
  <conditionalFormatting sqref="F268">
    <cfRule type="expression" dxfId="2254" priority="225">
      <formula>$C$268="Activo"</formula>
    </cfRule>
  </conditionalFormatting>
  <conditionalFormatting sqref="F269">
    <cfRule type="expression" dxfId="2253" priority="224">
      <formula>$C$269="Activo"</formula>
    </cfRule>
  </conditionalFormatting>
  <conditionalFormatting sqref="F270">
    <cfRule type="expression" dxfId="2252" priority="223">
      <formula>$C$270="Activo"</formula>
    </cfRule>
  </conditionalFormatting>
  <conditionalFormatting sqref="F271">
    <cfRule type="expression" dxfId="2251" priority="222">
      <formula>$C$271="Activo"</formula>
    </cfRule>
  </conditionalFormatting>
  <conditionalFormatting sqref="F272">
    <cfRule type="expression" dxfId="2250" priority="221">
      <formula>$C$272="Activo"</formula>
    </cfRule>
  </conditionalFormatting>
  <conditionalFormatting sqref="F273">
    <cfRule type="expression" dxfId="2249" priority="220">
      <formula>$C$273="Activo"</formula>
    </cfRule>
  </conditionalFormatting>
  <conditionalFormatting sqref="F274">
    <cfRule type="expression" dxfId="2248" priority="219">
      <formula>$C$274="Activo"</formula>
    </cfRule>
  </conditionalFormatting>
  <conditionalFormatting sqref="F279">
    <cfRule type="expression" dxfId="2247" priority="206">
      <formula>$C$279="Activo"</formula>
    </cfRule>
  </conditionalFormatting>
  <conditionalFormatting sqref="F280">
    <cfRule type="expression" dxfId="2246" priority="205">
      <formula>$C$280="Activo"</formula>
    </cfRule>
  </conditionalFormatting>
  <conditionalFormatting sqref="F281">
    <cfRule type="expression" dxfId="2245" priority="204">
      <formula>$C$281="Activo"</formula>
    </cfRule>
  </conditionalFormatting>
  <conditionalFormatting sqref="F282">
    <cfRule type="expression" dxfId="2244" priority="203">
      <formula>$C$282="Activo"</formula>
    </cfRule>
  </conditionalFormatting>
  <conditionalFormatting sqref="F283">
    <cfRule type="expression" dxfId="2243" priority="202">
      <formula>$C$283="Activo"</formula>
    </cfRule>
  </conditionalFormatting>
  <conditionalFormatting sqref="F284">
    <cfRule type="expression" dxfId="2242" priority="201">
      <formula>$C$284="Activo"</formula>
    </cfRule>
  </conditionalFormatting>
  <conditionalFormatting sqref="F285">
    <cfRule type="expression" dxfId="2241" priority="200">
      <formula>$C$285="Activo"</formula>
    </cfRule>
  </conditionalFormatting>
  <conditionalFormatting sqref="F286">
    <cfRule type="expression" dxfId="2240" priority="199">
      <formula>$C$286="Activo"</formula>
    </cfRule>
  </conditionalFormatting>
  <conditionalFormatting sqref="F287">
    <cfRule type="expression" dxfId="2239" priority="198">
      <formula>$C$287="Activo"</formula>
    </cfRule>
  </conditionalFormatting>
  <conditionalFormatting sqref="F288">
    <cfRule type="expression" dxfId="2238" priority="197">
      <formula>$C$288="Activo"</formula>
    </cfRule>
  </conditionalFormatting>
  <conditionalFormatting sqref="F289">
    <cfRule type="expression" dxfId="2237" priority="196">
      <formula>$C$289="Activo"</formula>
    </cfRule>
  </conditionalFormatting>
  <conditionalFormatting sqref="F290">
    <cfRule type="expression" dxfId="2236" priority="195">
      <formula>$C$290="Activo"</formula>
    </cfRule>
  </conditionalFormatting>
  <conditionalFormatting sqref="F291">
    <cfRule type="expression" dxfId="2235" priority="194">
      <formula>$C$291="Activo"</formula>
    </cfRule>
  </conditionalFormatting>
  <conditionalFormatting sqref="F292">
    <cfRule type="expression" dxfId="2234" priority="193">
      <formula>$C$292="Activo"</formula>
    </cfRule>
  </conditionalFormatting>
  <conditionalFormatting sqref="F293">
    <cfRule type="expression" dxfId="2233" priority="192">
      <formula>$C$293="Activo"</formula>
    </cfRule>
  </conditionalFormatting>
  <conditionalFormatting sqref="F298">
    <cfRule type="expression" dxfId="2232" priority="177">
      <formula>$C$298="Activo"</formula>
    </cfRule>
  </conditionalFormatting>
  <conditionalFormatting sqref="F299">
    <cfRule type="expression" dxfId="2231" priority="176">
      <formula>$C$299="Activo"</formula>
    </cfRule>
  </conditionalFormatting>
  <conditionalFormatting sqref="F300">
    <cfRule type="expression" dxfId="2230" priority="175">
      <formula>$C$300="Activo"</formula>
    </cfRule>
  </conditionalFormatting>
  <conditionalFormatting sqref="F301:F302">
    <cfRule type="expression" dxfId="2229" priority="174">
      <formula>$C$301="Activo"</formula>
    </cfRule>
  </conditionalFormatting>
  <conditionalFormatting sqref="F303">
    <cfRule type="expression" dxfId="2228" priority="173">
      <formula>$C$303="Activo"</formula>
    </cfRule>
  </conditionalFormatting>
  <conditionalFormatting sqref="F304">
    <cfRule type="expression" dxfId="2227" priority="172">
      <formula>$C$304="Activo"</formula>
    </cfRule>
  </conditionalFormatting>
  <conditionalFormatting sqref="F305">
    <cfRule type="expression" dxfId="2226" priority="171">
      <formula>$C$305="Activo"</formula>
    </cfRule>
  </conditionalFormatting>
  <conditionalFormatting sqref="F306">
    <cfRule type="expression" dxfId="2225" priority="170">
      <formula>$C$306="Activo"</formula>
    </cfRule>
  </conditionalFormatting>
  <conditionalFormatting sqref="F307">
    <cfRule type="expression" dxfId="2224" priority="169">
      <formula>$C$307="Activo"</formula>
    </cfRule>
  </conditionalFormatting>
  <conditionalFormatting sqref="F308">
    <cfRule type="expression" dxfId="2223" priority="168">
      <formula>$C$308="Activo"</formula>
    </cfRule>
  </conditionalFormatting>
  <conditionalFormatting sqref="F309">
    <cfRule type="expression" dxfId="2222" priority="167">
      <formula>$C$309="Activo"</formula>
    </cfRule>
  </conditionalFormatting>
  <conditionalFormatting sqref="F314">
    <cfRule type="expression" dxfId="2221" priority="149">
      <formula>$C$314="Activo"</formula>
    </cfRule>
  </conditionalFormatting>
  <conditionalFormatting sqref="F315">
    <cfRule type="expression" dxfId="2220" priority="148">
      <formula>$C$315="Activo"</formula>
    </cfRule>
  </conditionalFormatting>
  <conditionalFormatting sqref="F316">
    <cfRule type="expression" dxfId="2219" priority="147">
      <formula>$C$316="Activo"</formula>
    </cfRule>
  </conditionalFormatting>
  <conditionalFormatting sqref="F317">
    <cfRule type="expression" dxfId="2218" priority="146">
      <formula>$C$317="Activo"</formula>
    </cfRule>
  </conditionalFormatting>
  <conditionalFormatting sqref="F318">
    <cfRule type="expression" dxfId="2217" priority="145">
      <formula>$C$318="Activo"</formula>
    </cfRule>
  </conditionalFormatting>
  <conditionalFormatting sqref="F319">
    <cfRule type="expression" dxfId="2216" priority="144">
      <formula>$C$319="Activo"</formula>
    </cfRule>
  </conditionalFormatting>
  <conditionalFormatting sqref="F320">
    <cfRule type="expression" dxfId="2215" priority="143">
      <formula>$C$320="Activo"</formula>
    </cfRule>
  </conditionalFormatting>
  <conditionalFormatting sqref="F327:F342">
    <cfRule type="cellIs" dxfId="2214" priority="7" operator="equal">
      <formula>0</formula>
    </cfRule>
  </conditionalFormatting>
  <conditionalFormatting sqref="G9">
    <cfRule type="notContainsBlanks" dxfId="2213" priority="1">
      <formula>LEN(TRIM(G9))&gt;0</formula>
    </cfRule>
  </conditionalFormatting>
  <conditionalFormatting sqref="G12:G14 G18:G19">
    <cfRule type="notContainsBlanks" dxfId="2212" priority="2">
      <formula>LEN(TRIM(G12))&gt;0</formula>
    </cfRule>
  </conditionalFormatting>
  <conditionalFormatting sqref="G32:G33">
    <cfRule type="expression" dxfId="2211" priority="139">
      <formula>$C$32="Activo"</formula>
    </cfRule>
  </conditionalFormatting>
  <conditionalFormatting sqref="G34">
    <cfRule type="expression" dxfId="2210" priority="383">
      <formula>$C$34="Activo"</formula>
    </cfRule>
  </conditionalFormatting>
  <conditionalFormatting sqref="G35">
    <cfRule type="expression" dxfId="2209" priority="382">
      <formula>$C$35="Activo"</formula>
    </cfRule>
  </conditionalFormatting>
  <conditionalFormatting sqref="G36">
    <cfRule type="expression" dxfId="2208" priority="381">
      <formula>$C$36="Activo"</formula>
    </cfRule>
  </conditionalFormatting>
  <conditionalFormatting sqref="G37">
    <cfRule type="expression" dxfId="2207" priority="380">
      <formula>$C$37="Activo"</formula>
    </cfRule>
  </conditionalFormatting>
  <conditionalFormatting sqref="G38">
    <cfRule type="expression" dxfId="2206" priority="379">
      <formula>$C$38="Activo"</formula>
    </cfRule>
  </conditionalFormatting>
  <conditionalFormatting sqref="G39">
    <cfRule type="expression" dxfId="2205" priority="378">
      <formula>$C$39="Activo"</formula>
    </cfRule>
  </conditionalFormatting>
  <conditionalFormatting sqref="G40">
    <cfRule type="expression" dxfId="2204" priority="377">
      <formula>$C$40="Activo"</formula>
    </cfRule>
  </conditionalFormatting>
  <conditionalFormatting sqref="G41">
    <cfRule type="expression" dxfId="2203" priority="376">
      <formula>$C$41="Activo"</formula>
    </cfRule>
  </conditionalFormatting>
  <conditionalFormatting sqref="G42">
    <cfRule type="expression" dxfId="2202" priority="375">
      <formula>$C$42="Activo"</formula>
    </cfRule>
  </conditionalFormatting>
  <conditionalFormatting sqref="G43">
    <cfRule type="expression" dxfId="2201" priority="374">
      <formula>$C$43="Activo"</formula>
    </cfRule>
  </conditionalFormatting>
  <conditionalFormatting sqref="G44">
    <cfRule type="expression" dxfId="2200" priority="373">
      <formula>$C$44="Activo"</formula>
    </cfRule>
  </conditionalFormatting>
  <conditionalFormatting sqref="G45">
    <cfRule type="expression" dxfId="2199" priority="372">
      <formula>$C$45="Activo"</formula>
    </cfRule>
  </conditionalFormatting>
  <conditionalFormatting sqref="G46">
    <cfRule type="expression" dxfId="2198" priority="371">
      <formula>$C$46="Activo"</formula>
    </cfRule>
  </conditionalFormatting>
  <conditionalFormatting sqref="G51">
    <cfRule type="expression" dxfId="2197" priority="138">
      <formula>$C$51="Activo"</formula>
    </cfRule>
  </conditionalFormatting>
  <conditionalFormatting sqref="G52">
    <cfRule type="expression" dxfId="2196" priority="370">
      <formula>$C$52="Activo"</formula>
    </cfRule>
  </conditionalFormatting>
  <conditionalFormatting sqref="G53">
    <cfRule type="expression" dxfId="2195" priority="369">
      <formula>$C$53="Activo"</formula>
    </cfRule>
  </conditionalFormatting>
  <conditionalFormatting sqref="G54">
    <cfRule type="expression" dxfId="2194" priority="368">
      <formula>$C$54="Activo"</formula>
    </cfRule>
  </conditionalFormatting>
  <conditionalFormatting sqref="G55">
    <cfRule type="expression" dxfId="2193" priority="367">
      <formula>$C$55="Activo"</formula>
    </cfRule>
  </conditionalFormatting>
  <conditionalFormatting sqref="G56">
    <cfRule type="expression" dxfId="2192" priority="366">
      <formula>$C$56="Activo"</formula>
    </cfRule>
  </conditionalFormatting>
  <conditionalFormatting sqref="G57">
    <cfRule type="expression" dxfId="2191" priority="365">
      <formula>$C$57="Activo"</formula>
    </cfRule>
  </conditionalFormatting>
  <conditionalFormatting sqref="G58">
    <cfRule type="expression" dxfId="2190" priority="364">
      <formula>$C$58="Activo"</formula>
    </cfRule>
  </conditionalFormatting>
  <conditionalFormatting sqref="G63">
    <cfRule type="expression" dxfId="2189" priority="125">
      <formula>$C$63="Activo"</formula>
    </cfRule>
  </conditionalFormatting>
  <conditionalFormatting sqref="G64">
    <cfRule type="expression" dxfId="2188" priority="363">
      <formula>$C$64="Activo"</formula>
    </cfRule>
  </conditionalFormatting>
  <conditionalFormatting sqref="G65">
    <cfRule type="expression" dxfId="2187" priority="362">
      <formula>$C$65="Activo"</formula>
    </cfRule>
  </conditionalFormatting>
  <conditionalFormatting sqref="G66">
    <cfRule type="expression" dxfId="2186" priority="361">
      <formula>$C$66="Activo"</formula>
    </cfRule>
  </conditionalFormatting>
  <conditionalFormatting sqref="G67">
    <cfRule type="expression" dxfId="2185" priority="360">
      <formula>$C$67="Activo"</formula>
    </cfRule>
  </conditionalFormatting>
  <conditionalFormatting sqref="G68">
    <cfRule type="expression" dxfId="2184" priority="359">
      <formula>$C$68="Activo"</formula>
    </cfRule>
  </conditionalFormatting>
  <conditionalFormatting sqref="G73">
    <cfRule type="expression" dxfId="2183" priority="127">
      <formula>$C$73="Activo"</formula>
    </cfRule>
  </conditionalFormatting>
  <conditionalFormatting sqref="G74">
    <cfRule type="expression" dxfId="2182" priority="358">
      <formula>$C$74="Activo"</formula>
    </cfRule>
  </conditionalFormatting>
  <conditionalFormatting sqref="G75">
    <cfRule type="expression" dxfId="2181" priority="357">
      <formula>$C$75="Activo"</formula>
    </cfRule>
  </conditionalFormatting>
  <conditionalFormatting sqref="G76">
    <cfRule type="expression" dxfId="2180" priority="356">
      <formula>$C$76="Activo"</formula>
    </cfRule>
  </conditionalFormatting>
  <conditionalFormatting sqref="G77">
    <cfRule type="expression" dxfId="2179" priority="355">
      <formula>$C$77="Activo"</formula>
    </cfRule>
  </conditionalFormatting>
  <conditionalFormatting sqref="G78">
    <cfRule type="expression" dxfId="2178" priority="354">
      <formula>$C$78="Activo"</formula>
    </cfRule>
  </conditionalFormatting>
  <conditionalFormatting sqref="G79">
    <cfRule type="expression" dxfId="2177" priority="353">
      <formula>$C$79="Activo"</formula>
    </cfRule>
  </conditionalFormatting>
  <conditionalFormatting sqref="G80">
    <cfRule type="expression" dxfId="2176" priority="352">
      <formula>$C$80="Activo"</formula>
    </cfRule>
  </conditionalFormatting>
  <conditionalFormatting sqref="G85">
    <cfRule type="expression" dxfId="2175" priority="126">
      <formula>$C$85="Activo"</formula>
    </cfRule>
  </conditionalFormatting>
  <conditionalFormatting sqref="G86">
    <cfRule type="expression" dxfId="2174" priority="351">
      <formula>$C$86="activo"</formula>
    </cfRule>
  </conditionalFormatting>
  <conditionalFormatting sqref="G87">
    <cfRule type="expression" dxfId="2173" priority="350">
      <formula>$C$87="activo"</formula>
    </cfRule>
  </conditionalFormatting>
  <conditionalFormatting sqref="G88">
    <cfRule type="expression" dxfId="2172" priority="349">
      <formula>$C$88="activo"</formula>
    </cfRule>
  </conditionalFormatting>
  <conditionalFormatting sqref="G89">
    <cfRule type="expression" dxfId="2171" priority="348">
      <formula>$C$89="activo"</formula>
    </cfRule>
  </conditionalFormatting>
  <conditionalFormatting sqref="G90">
    <cfRule type="expression" dxfId="2170" priority="347">
      <formula>$C$90="activo"</formula>
    </cfRule>
  </conditionalFormatting>
  <conditionalFormatting sqref="G91">
    <cfRule type="expression" dxfId="2169" priority="346">
      <formula>$C$91="activo"</formula>
    </cfRule>
  </conditionalFormatting>
  <conditionalFormatting sqref="G96">
    <cfRule type="expression" dxfId="2168" priority="345">
      <formula>$C$96="activo"</formula>
    </cfRule>
  </conditionalFormatting>
  <conditionalFormatting sqref="G97">
    <cfRule type="expression" dxfId="2167" priority="344">
      <formula>$C$97="activo"</formula>
    </cfRule>
  </conditionalFormatting>
  <conditionalFormatting sqref="G98">
    <cfRule type="expression" dxfId="2166" priority="343">
      <formula>$C$98="activo"</formula>
    </cfRule>
  </conditionalFormatting>
  <conditionalFormatting sqref="G99">
    <cfRule type="expression" dxfId="2165" priority="342">
      <formula>$C$99="activo"</formula>
    </cfRule>
  </conditionalFormatting>
  <conditionalFormatting sqref="G100">
    <cfRule type="expression" dxfId="2164" priority="341">
      <formula>$C$100="activo"</formula>
    </cfRule>
  </conditionalFormatting>
  <conditionalFormatting sqref="G101">
    <cfRule type="expression" dxfId="2163" priority="340">
      <formula>$C$101="activo"</formula>
    </cfRule>
  </conditionalFormatting>
  <conditionalFormatting sqref="G102">
    <cfRule type="expression" dxfId="2162" priority="339">
      <formula>$C$102="activo"</formula>
    </cfRule>
  </conditionalFormatting>
  <conditionalFormatting sqref="G103">
    <cfRule type="expression" dxfId="2161" priority="338">
      <formula>$C$103="activo"</formula>
    </cfRule>
  </conditionalFormatting>
  <conditionalFormatting sqref="G104">
    <cfRule type="expression" dxfId="2160" priority="337">
      <formula>$C$104="activo"</formula>
    </cfRule>
  </conditionalFormatting>
  <conditionalFormatting sqref="G105">
    <cfRule type="expression" dxfId="2159" priority="336">
      <formula>$C$105="activo"</formula>
    </cfRule>
  </conditionalFormatting>
  <conditionalFormatting sqref="G106">
    <cfRule type="expression" dxfId="2158" priority="335">
      <formula>$C$106="activo"</formula>
    </cfRule>
  </conditionalFormatting>
  <conditionalFormatting sqref="G107">
    <cfRule type="expression" dxfId="2157" priority="334">
      <formula>$C$107="activo"</formula>
    </cfRule>
  </conditionalFormatting>
  <conditionalFormatting sqref="G108">
    <cfRule type="expression" dxfId="2156" priority="333">
      <formula>$C$108="activo"</formula>
    </cfRule>
  </conditionalFormatting>
  <conditionalFormatting sqref="G109">
    <cfRule type="expression" dxfId="2155" priority="332">
      <formula>$C$109="activo"</formula>
    </cfRule>
  </conditionalFormatting>
  <conditionalFormatting sqref="G110">
    <cfRule type="expression" dxfId="2154" priority="331">
      <formula>$C$110="activo"</formula>
    </cfRule>
  </conditionalFormatting>
  <conditionalFormatting sqref="G111">
    <cfRule type="expression" dxfId="2153" priority="330">
      <formula>$C$111="activo"</formula>
    </cfRule>
  </conditionalFormatting>
  <conditionalFormatting sqref="G112">
    <cfRule type="expression" dxfId="2152" priority="329">
      <formula>$C$112="activo"</formula>
    </cfRule>
  </conditionalFormatting>
  <conditionalFormatting sqref="G113">
    <cfRule type="expression" dxfId="2151" priority="328">
      <formula>$C$113="activo"</formula>
    </cfRule>
  </conditionalFormatting>
  <conditionalFormatting sqref="G114">
    <cfRule type="expression" dxfId="2150" priority="327">
      <formula>$C$114="activo"</formula>
    </cfRule>
  </conditionalFormatting>
  <conditionalFormatting sqref="G115">
    <cfRule type="expression" dxfId="2149" priority="326">
      <formula>$C$115="activo"</formula>
    </cfRule>
  </conditionalFormatting>
  <conditionalFormatting sqref="G116">
    <cfRule type="expression" dxfId="2148" priority="325">
      <formula>$C$116="activo"</formula>
    </cfRule>
  </conditionalFormatting>
  <conditionalFormatting sqref="G117">
    <cfRule type="expression" dxfId="2147" priority="324">
      <formula>$C$117="activo"</formula>
    </cfRule>
  </conditionalFormatting>
  <conditionalFormatting sqref="G118">
    <cfRule type="expression" dxfId="2146" priority="323">
      <formula>$C$118="activo"</formula>
    </cfRule>
  </conditionalFormatting>
  <conditionalFormatting sqref="G123">
    <cfRule type="expression" dxfId="2145" priority="137">
      <formula>$C$123="activo"</formula>
    </cfRule>
  </conditionalFormatting>
  <conditionalFormatting sqref="G124">
    <cfRule type="expression" dxfId="2144" priority="322">
      <formula>$C$124="activo"</formula>
    </cfRule>
  </conditionalFormatting>
  <conditionalFormatting sqref="G125">
    <cfRule type="expression" dxfId="2143" priority="321">
      <formula>$C$125="activo"</formula>
    </cfRule>
  </conditionalFormatting>
  <conditionalFormatting sqref="G126">
    <cfRule type="expression" dxfId="2142" priority="320">
      <formula>$C$126="activo"</formula>
    </cfRule>
  </conditionalFormatting>
  <conditionalFormatting sqref="G127">
    <cfRule type="expression" dxfId="2141" priority="319">
      <formula>$C$127="activo"</formula>
    </cfRule>
  </conditionalFormatting>
  <conditionalFormatting sqref="G128">
    <cfRule type="expression" dxfId="2140" priority="318">
      <formula>$C$128="activo"</formula>
    </cfRule>
  </conditionalFormatting>
  <conditionalFormatting sqref="G129">
    <cfRule type="expression" dxfId="2139" priority="317">
      <formula>$C$129="activo"</formula>
    </cfRule>
  </conditionalFormatting>
  <conditionalFormatting sqref="G130">
    <cfRule type="expression" dxfId="2138" priority="316">
      <formula>$C$130="activo"</formula>
    </cfRule>
  </conditionalFormatting>
  <conditionalFormatting sqref="G131">
    <cfRule type="expression" dxfId="2137" priority="315">
      <formula>$C$131="activo"</formula>
    </cfRule>
  </conditionalFormatting>
  <conditionalFormatting sqref="G132">
    <cfRule type="expression" dxfId="2136" priority="314">
      <formula>$C$132="activo"</formula>
    </cfRule>
  </conditionalFormatting>
  <conditionalFormatting sqref="G133">
    <cfRule type="expression" dxfId="2135" priority="313">
      <formula>$C$133="activo"</formula>
    </cfRule>
  </conditionalFormatting>
  <conditionalFormatting sqref="G134">
    <cfRule type="expression" dxfId="2134" priority="312">
      <formula>$C$134="activo"</formula>
    </cfRule>
  </conditionalFormatting>
  <conditionalFormatting sqref="G135">
    <cfRule type="expression" dxfId="2133" priority="311">
      <formula>$C$135="activo"</formula>
    </cfRule>
  </conditionalFormatting>
  <conditionalFormatting sqref="G136">
    <cfRule type="expression" dxfId="2132" priority="310">
      <formula>$C$136="activo"</formula>
    </cfRule>
  </conditionalFormatting>
  <conditionalFormatting sqref="G137">
    <cfRule type="expression" dxfId="2131" priority="309">
      <formula>$C$137="activo"</formula>
    </cfRule>
  </conditionalFormatting>
  <conditionalFormatting sqref="G142">
    <cfRule type="expression" dxfId="2130" priority="136">
      <formula>$C$142="activo"</formula>
    </cfRule>
  </conditionalFormatting>
  <conditionalFormatting sqref="G143">
    <cfRule type="expression" dxfId="2129" priority="307">
      <formula>$C$143="activo"</formula>
    </cfRule>
  </conditionalFormatting>
  <conditionalFormatting sqref="G144">
    <cfRule type="expression" dxfId="2128" priority="306">
      <formula>$C$144="activo"</formula>
    </cfRule>
  </conditionalFormatting>
  <conditionalFormatting sqref="G145">
    <cfRule type="expression" dxfId="2127" priority="305">
      <formula>$C$145="activo"</formula>
    </cfRule>
  </conditionalFormatting>
  <conditionalFormatting sqref="G146">
    <cfRule type="expression" dxfId="2126" priority="304">
      <formula>$C$146="activo"</formula>
    </cfRule>
  </conditionalFormatting>
  <conditionalFormatting sqref="G147">
    <cfRule type="expression" dxfId="2125" priority="303">
      <formula>$C$147="activo"</formula>
    </cfRule>
  </conditionalFormatting>
  <conditionalFormatting sqref="G148">
    <cfRule type="expression" dxfId="2124" priority="302">
      <formula>$C$148="activo"</formula>
    </cfRule>
  </conditionalFormatting>
  <conditionalFormatting sqref="G149">
    <cfRule type="expression" dxfId="2123" priority="301">
      <formula>$C$149="activo"</formula>
    </cfRule>
  </conditionalFormatting>
  <conditionalFormatting sqref="G150">
    <cfRule type="expression" dxfId="2122" priority="300">
      <formula>$C$150="activo"</formula>
    </cfRule>
  </conditionalFormatting>
  <conditionalFormatting sqref="G151">
    <cfRule type="expression" dxfId="2121" priority="299">
      <formula>$C$151="activo"</formula>
    </cfRule>
  </conditionalFormatting>
  <conditionalFormatting sqref="G152">
    <cfRule type="expression" dxfId="2120" priority="298">
      <formula>$C$152="activo"</formula>
    </cfRule>
  </conditionalFormatting>
  <conditionalFormatting sqref="G157">
    <cfRule type="expression" dxfId="2119" priority="132">
      <formula>$C$157="activo"</formula>
    </cfRule>
  </conditionalFormatting>
  <conditionalFormatting sqref="G158">
    <cfRule type="expression" dxfId="2118" priority="297">
      <formula>$C$158="activo"</formula>
    </cfRule>
  </conditionalFormatting>
  <conditionalFormatting sqref="G159">
    <cfRule type="expression" dxfId="2117" priority="296">
      <formula>$C$159="activo"</formula>
    </cfRule>
  </conditionalFormatting>
  <conditionalFormatting sqref="G160">
    <cfRule type="expression" dxfId="2116" priority="295">
      <formula>$C$160="activo"</formula>
    </cfRule>
  </conditionalFormatting>
  <conditionalFormatting sqref="G165">
    <cfRule type="expression" dxfId="2115" priority="294">
      <formula>$C$165="activo"</formula>
    </cfRule>
  </conditionalFormatting>
  <conditionalFormatting sqref="G166">
    <cfRule type="expression" dxfId="2114" priority="293">
      <formula>$C$166="activo"</formula>
    </cfRule>
  </conditionalFormatting>
  <conditionalFormatting sqref="G167">
    <cfRule type="expression" dxfId="2113" priority="292">
      <formula>$C$167="activo"</formula>
    </cfRule>
  </conditionalFormatting>
  <conditionalFormatting sqref="G168">
    <cfRule type="expression" dxfId="2112" priority="291">
      <formula>$C$168="activo"</formula>
    </cfRule>
  </conditionalFormatting>
  <conditionalFormatting sqref="G169">
    <cfRule type="expression" dxfId="2111" priority="290">
      <formula>$C$169="activo"</formula>
    </cfRule>
  </conditionalFormatting>
  <conditionalFormatting sqref="G170">
    <cfRule type="expression" dxfId="2110" priority="289">
      <formula>$C$170="Activo"</formula>
    </cfRule>
  </conditionalFormatting>
  <conditionalFormatting sqref="G171">
    <cfRule type="expression" dxfId="2109" priority="288">
      <formula>$C$171="Activo"</formula>
    </cfRule>
  </conditionalFormatting>
  <conditionalFormatting sqref="G172">
    <cfRule type="expression" dxfId="2108" priority="287">
      <formula>$C$172="Activo"</formula>
    </cfRule>
  </conditionalFormatting>
  <conditionalFormatting sqref="G173">
    <cfRule type="expression" dxfId="2107" priority="286">
      <formula>$C$173="Activo"</formula>
    </cfRule>
  </conditionalFormatting>
  <conditionalFormatting sqref="G174">
    <cfRule type="expression" dxfId="2106" priority="285">
      <formula>$C$174="Activo"</formula>
    </cfRule>
  </conditionalFormatting>
  <conditionalFormatting sqref="G175">
    <cfRule type="expression" dxfId="2105" priority="284">
      <formula>$C$175="Activo"</formula>
    </cfRule>
  </conditionalFormatting>
  <conditionalFormatting sqref="G176">
    <cfRule type="expression" dxfId="2104" priority="283">
      <formula>$C$176="Activo"</formula>
    </cfRule>
  </conditionalFormatting>
  <conditionalFormatting sqref="G177">
    <cfRule type="expression" dxfId="2103" priority="282">
      <formula>$C$177="Activo"</formula>
    </cfRule>
  </conditionalFormatting>
  <conditionalFormatting sqref="G178">
    <cfRule type="expression" dxfId="2102" priority="281">
      <formula>$C$178="Activo"</formula>
    </cfRule>
  </conditionalFormatting>
  <conditionalFormatting sqref="G179">
    <cfRule type="expression" dxfId="2101" priority="280">
      <formula>$C$179="Activo"</formula>
    </cfRule>
  </conditionalFormatting>
  <conditionalFormatting sqref="G180">
    <cfRule type="expression" dxfId="2100" priority="279">
      <formula>$C$180="Activo"</formula>
    </cfRule>
  </conditionalFormatting>
  <conditionalFormatting sqref="G181">
    <cfRule type="expression" dxfId="2099" priority="278">
      <formula>$C$181="Activo"</formula>
    </cfRule>
  </conditionalFormatting>
  <conditionalFormatting sqref="G182">
    <cfRule type="expression" dxfId="2098" priority="277">
      <formula>$C$182="Activo"</formula>
    </cfRule>
  </conditionalFormatting>
  <conditionalFormatting sqref="G183">
    <cfRule type="expression" dxfId="2097" priority="276">
      <formula>$C$183="Activo"</formula>
    </cfRule>
  </conditionalFormatting>
  <conditionalFormatting sqref="G184">
    <cfRule type="expression" dxfId="2096" priority="275">
      <formula>$C$184="Activo"</formula>
    </cfRule>
  </conditionalFormatting>
  <conditionalFormatting sqref="G189">
    <cfRule type="expression" dxfId="2095" priority="274">
      <formula>$C$189="Activo"</formula>
    </cfRule>
  </conditionalFormatting>
  <conditionalFormatting sqref="G190">
    <cfRule type="expression" dxfId="2094" priority="273">
      <formula>$C$190="Activo"</formula>
    </cfRule>
  </conditionalFormatting>
  <conditionalFormatting sqref="G191">
    <cfRule type="expression" dxfId="2093" priority="272">
      <formula>$C$191="Activo"</formula>
    </cfRule>
  </conditionalFormatting>
  <conditionalFormatting sqref="G192">
    <cfRule type="expression" dxfId="2092" priority="271">
      <formula>$C$192="Activo"</formula>
    </cfRule>
  </conditionalFormatting>
  <conditionalFormatting sqref="G193">
    <cfRule type="expression" dxfId="2091" priority="270">
      <formula>$C$193="Activo"</formula>
    </cfRule>
  </conditionalFormatting>
  <conditionalFormatting sqref="G194">
    <cfRule type="expression" dxfId="2090" priority="269">
      <formula>$C$194="Activo"</formula>
    </cfRule>
  </conditionalFormatting>
  <conditionalFormatting sqref="G195">
    <cfRule type="expression" dxfId="2089" priority="268">
      <formula>$C$195="Activo"</formula>
    </cfRule>
  </conditionalFormatting>
  <conditionalFormatting sqref="G196">
    <cfRule type="expression" dxfId="2088" priority="267">
      <formula>$C$196="Activo"</formula>
    </cfRule>
  </conditionalFormatting>
  <conditionalFormatting sqref="G197">
    <cfRule type="expression" dxfId="2087" priority="266">
      <formula>$C$197="Activo"</formula>
    </cfRule>
  </conditionalFormatting>
  <conditionalFormatting sqref="G198">
    <cfRule type="expression" dxfId="2086" priority="140">
      <formula>$C$198="Activo"</formula>
    </cfRule>
  </conditionalFormatting>
  <conditionalFormatting sqref="G204">
    <cfRule type="expression" dxfId="2085" priority="131">
      <formula>$C$204="Activo"</formula>
    </cfRule>
  </conditionalFormatting>
  <conditionalFormatting sqref="G205">
    <cfRule type="expression" dxfId="2084" priority="265">
      <formula>$C$205="Activo"</formula>
    </cfRule>
  </conditionalFormatting>
  <conditionalFormatting sqref="G206">
    <cfRule type="expression" dxfId="2083" priority="264">
      <formula>$C$206="Activo"</formula>
    </cfRule>
  </conditionalFormatting>
  <conditionalFormatting sqref="G207">
    <cfRule type="expression" dxfId="2082" priority="263">
      <formula>$C$207="Activo"</formula>
    </cfRule>
  </conditionalFormatting>
  <conditionalFormatting sqref="G208">
    <cfRule type="expression" dxfId="2081" priority="262">
      <formula>$C$208="Activo"</formula>
    </cfRule>
  </conditionalFormatting>
  <conditionalFormatting sqref="G209">
    <cfRule type="expression" dxfId="2080" priority="261">
      <formula>$C$209="Activo"</formula>
    </cfRule>
  </conditionalFormatting>
  <conditionalFormatting sqref="G210">
    <cfRule type="expression" dxfId="2079" priority="260">
      <formula>$C$210="Activo"</formula>
    </cfRule>
  </conditionalFormatting>
  <conditionalFormatting sqref="G211">
    <cfRule type="expression" dxfId="2078" priority="259">
      <formula>$C$211="Activo"</formula>
    </cfRule>
  </conditionalFormatting>
  <conditionalFormatting sqref="G212">
    <cfRule type="expression" dxfId="2077" priority="258">
      <formula>$C$212="Activo"</formula>
    </cfRule>
  </conditionalFormatting>
  <conditionalFormatting sqref="G213">
    <cfRule type="expression" dxfId="2076" priority="257">
      <formula>$C$213="Activo"</formula>
    </cfRule>
  </conditionalFormatting>
  <conditionalFormatting sqref="G214">
    <cfRule type="expression" dxfId="2075" priority="256">
      <formula>$C$214="Activo"</formula>
    </cfRule>
  </conditionalFormatting>
  <conditionalFormatting sqref="G215">
    <cfRule type="expression" dxfId="2074" priority="255">
      <formula>$C$215="Activo"</formula>
    </cfRule>
  </conditionalFormatting>
  <conditionalFormatting sqref="G216">
    <cfRule type="expression" dxfId="2073" priority="254">
      <formula>$C$216="Activo"</formula>
    </cfRule>
  </conditionalFormatting>
  <conditionalFormatting sqref="G217">
    <cfRule type="expression" dxfId="2072" priority="253">
      <formula>$C$217="Activo"</formula>
    </cfRule>
  </conditionalFormatting>
  <conditionalFormatting sqref="G218">
    <cfRule type="expression" dxfId="2071" priority="252">
      <formula>$C$218="Activo"</formula>
    </cfRule>
  </conditionalFormatting>
  <conditionalFormatting sqref="G219">
    <cfRule type="expression" dxfId="2070" priority="251">
      <formula>$C$219="Activo"</formula>
    </cfRule>
  </conditionalFormatting>
  <conditionalFormatting sqref="G225">
    <cfRule type="expression" dxfId="2069" priority="130">
      <formula>$C$225="Activo"</formula>
    </cfRule>
  </conditionalFormatting>
  <conditionalFormatting sqref="G226">
    <cfRule type="expression" dxfId="2068" priority="250">
      <formula>$C$226="Activo"</formula>
    </cfRule>
  </conditionalFormatting>
  <conditionalFormatting sqref="G227">
    <cfRule type="expression" dxfId="2067" priority="249">
      <formula>$C$227="Activo"</formula>
    </cfRule>
  </conditionalFormatting>
  <conditionalFormatting sqref="G228">
    <cfRule type="expression" dxfId="2066" priority="248">
      <formula>$C$228="Activo"</formula>
    </cfRule>
  </conditionalFormatting>
  <conditionalFormatting sqref="G229">
    <cfRule type="expression" dxfId="2065" priority="247">
      <formula>$C$229="Activo"</formula>
    </cfRule>
  </conditionalFormatting>
  <conditionalFormatting sqref="G230">
    <cfRule type="expression" dxfId="2064" priority="246">
      <formula>$C$230="Activo"</formula>
    </cfRule>
  </conditionalFormatting>
  <conditionalFormatting sqref="G231">
    <cfRule type="expression" dxfId="2063" priority="245">
      <formula>$C$231="Activo"</formula>
    </cfRule>
  </conditionalFormatting>
  <conditionalFormatting sqref="G232">
    <cfRule type="expression" dxfId="2062" priority="244">
      <formula>$C$232="Activo"</formula>
    </cfRule>
  </conditionalFormatting>
  <conditionalFormatting sqref="G233">
    <cfRule type="expression" dxfId="2061" priority="243">
      <formula>$C$233="Activo"</formula>
    </cfRule>
  </conditionalFormatting>
  <conditionalFormatting sqref="G234">
    <cfRule type="expression" dxfId="2060" priority="242">
      <formula>$C$234="Activo"</formula>
    </cfRule>
  </conditionalFormatting>
  <conditionalFormatting sqref="G235">
    <cfRule type="expression" dxfId="2059" priority="241">
      <formula>$C$235="Activo"</formula>
    </cfRule>
  </conditionalFormatting>
  <conditionalFormatting sqref="G236">
    <cfRule type="expression" dxfId="2058" priority="240">
      <formula>$C$236="Activo"</formula>
    </cfRule>
  </conditionalFormatting>
  <conditionalFormatting sqref="G241">
    <cfRule type="expression" dxfId="2057" priority="135">
      <formula>$C$241="Activo"</formula>
    </cfRule>
  </conditionalFormatting>
  <conditionalFormatting sqref="G242">
    <cfRule type="expression" dxfId="2056" priority="239">
      <formula>$C$242="Activo"</formula>
    </cfRule>
  </conditionalFormatting>
  <conditionalFormatting sqref="G243">
    <cfRule type="expression" dxfId="2055" priority="238">
      <formula>$C$243="Activo"</formula>
    </cfRule>
  </conditionalFormatting>
  <conditionalFormatting sqref="G244">
    <cfRule type="expression" dxfId="2054" priority="237">
      <formula>$C$244="Activo"</formula>
    </cfRule>
  </conditionalFormatting>
  <conditionalFormatting sqref="G245">
    <cfRule type="expression" dxfId="2053" priority="236">
      <formula>$C$245="Activo"</formula>
    </cfRule>
  </conditionalFormatting>
  <conditionalFormatting sqref="G246">
    <cfRule type="expression" dxfId="2052" priority="235">
      <formula>$C$246="Activo"</formula>
    </cfRule>
  </conditionalFormatting>
  <conditionalFormatting sqref="G247">
    <cfRule type="expression" dxfId="2051" priority="234">
      <formula>$C$247="Activo"</formula>
    </cfRule>
  </conditionalFormatting>
  <conditionalFormatting sqref="G248">
    <cfRule type="expression" dxfId="2050" priority="233">
      <formula>$C$248="Activo"</formula>
    </cfRule>
  </conditionalFormatting>
  <conditionalFormatting sqref="G254">
    <cfRule type="expression" dxfId="2049" priority="134">
      <formula>$C$254="Activo"</formula>
    </cfRule>
  </conditionalFormatting>
  <conditionalFormatting sqref="G255">
    <cfRule type="expression" dxfId="2048" priority="232">
      <formula>$C$255="Activo"</formula>
    </cfRule>
  </conditionalFormatting>
  <conditionalFormatting sqref="G256">
    <cfRule type="expression" dxfId="2047" priority="231">
      <formula>$C$256="Activo"</formula>
    </cfRule>
  </conditionalFormatting>
  <conditionalFormatting sqref="G257">
    <cfRule type="expression" dxfId="2046" priority="230">
      <formula>$C$257="Activo"</formula>
    </cfRule>
  </conditionalFormatting>
  <conditionalFormatting sqref="G258">
    <cfRule type="expression" dxfId="2045" priority="229">
      <formula>$C$258="Activo"</formula>
    </cfRule>
  </conditionalFormatting>
  <conditionalFormatting sqref="G259">
    <cfRule type="expression" dxfId="2044" priority="228">
      <formula>$C$259="Activo"</formula>
    </cfRule>
  </conditionalFormatting>
  <conditionalFormatting sqref="G260">
    <cfRule type="expression" dxfId="2043" priority="227">
      <formula>$C$260="Activo"</formula>
    </cfRule>
  </conditionalFormatting>
  <conditionalFormatting sqref="G262">
    <cfRule type="expression" dxfId="2042" priority="226">
      <formula>$C$262="Activo"</formula>
    </cfRule>
  </conditionalFormatting>
  <conditionalFormatting sqref="G263">
    <cfRule type="expression" dxfId="2041" priority="218">
      <formula>$C$263="Activo"</formula>
    </cfRule>
  </conditionalFormatting>
  <conditionalFormatting sqref="G264">
    <cfRule type="expression" dxfId="2040" priority="217">
      <formula>$C$264="Activo"</formula>
    </cfRule>
  </conditionalFormatting>
  <conditionalFormatting sqref="G265">
    <cfRule type="expression" dxfId="2039" priority="216">
      <formula>$C$265="Activo"</formula>
    </cfRule>
  </conditionalFormatting>
  <conditionalFormatting sqref="G266">
    <cfRule type="expression" dxfId="2038" priority="215">
      <formula>$C$266="Activo"</formula>
    </cfRule>
  </conditionalFormatting>
  <conditionalFormatting sqref="G267">
    <cfRule type="expression" dxfId="2037" priority="214">
      <formula>$C$267="Activo"</formula>
    </cfRule>
  </conditionalFormatting>
  <conditionalFormatting sqref="G268">
    <cfRule type="expression" dxfId="2036" priority="213">
      <formula>$C$268="Activo"</formula>
    </cfRule>
  </conditionalFormatting>
  <conditionalFormatting sqref="G269">
    <cfRule type="expression" dxfId="2035" priority="212">
      <formula>$C$269="Activo"</formula>
    </cfRule>
  </conditionalFormatting>
  <conditionalFormatting sqref="G270">
    <cfRule type="expression" dxfId="2034" priority="211">
      <formula>$C$270="Activo"</formula>
    </cfRule>
  </conditionalFormatting>
  <conditionalFormatting sqref="G271">
    <cfRule type="expression" dxfId="2033" priority="210">
      <formula>$C$271="Activo"</formula>
    </cfRule>
  </conditionalFormatting>
  <conditionalFormatting sqref="G272">
    <cfRule type="expression" dxfId="2032" priority="209">
      <formula>$C$272="Activo"</formula>
    </cfRule>
  </conditionalFormatting>
  <conditionalFormatting sqref="G273">
    <cfRule type="expression" dxfId="2031" priority="208">
      <formula>$C$273="Activo"</formula>
    </cfRule>
  </conditionalFormatting>
  <conditionalFormatting sqref="G274">
    <cfRule type="expression" dxfId="2030" priority="207">
      <formula>$C$274="Activo"</formula>
    </cfRule>
  </conditionalFormatting>
  <conditionalFormatting sqref="G279">
    <cfRule type="expression" dxfId="2029" priority="133">
      <formula>$C$279="Activo"</formula>
    </cfRule>
  </conditionalFormatting>
  <conditionalFormatting sqref="G280">
    <cfRule type="expression" dxfId="2028" priority="191">
      <formula>$C$280="Activo"</formula>
    </cfRule>
  </conditionalFormatting>
  <conditionalFormatting sqref="G281">
    <cfRule type="expression" dxfId="2027" priority="190">
      <formula>$C$281="Activo"</formula>
    </cfRule>
  </conditionalFormatting>
  <conditionalFormatting sqref="G282">
    <cfRule type="expression" dxfId="2026" priority="189">
      <formula>$C$282="Activo"</formula>
    </cfRule>
  </conditionalFormatting>
  <conditionalFormatting sqref="G283">
    <cfRule type="expression" dxfId="2025" priority="188">
      <formula>$C$283="Activo"</formula>
    </cfRule>
  </conditionalFormatting>
  <conditionalFormatting sqref="G284">
    <cfRule type="expression" dxfId="2024" priority="187">
      <formula>$C$284="Activo"</formula>
    </cfRule>
  </conditionalFormatting>
  <conditionalFormatting sqref="G285">
    <cfRule type="expression" dxfId="2023" priority="186">
      <formula>$C$285="Activo"</formula>
    </cfRule>
  </conditionalFormatting>
  <conditionalFormatting sqref="G286">
    <cfRule type="expression" dxfId="2022" priority="185">
      <formula>$C$286="Activo"</formula>
    </cfRule>
  </conditionalFormatting>
  <conditionalFormatting sqref="G287">
    <cfRule type="expression" dxfId="2021" priority="184">
      <formula>$C$287="Activo"</formula>
    </cfRule>
  </conditionalFormatting>
  <conditionalFormatting sqref="G288">
    <cfRule type="expression" dxfId="2020" priority="183">
      <formula>$C$288="Activo"</formula>
    </cfRule>
  </conditionalFormatting>
  <conditionalFormatting sqref="G289">
    <cfRule type="expression" dxfId="2019" priority="182">
      <formula>$C$289="Activo"</formula>
    </cfRule>
  </conditionalFormatting>
  <conditionalFormatting sqref="G290">
    <cfRule type="expression" dxfId="2018" priority="181">
      <formula>$C$290="Activo"</formula>
    </cfRule>
  </conditionalFormatting>
  <conditionalFormatting sqref="G291">
    <cfRule type="expression" dxfId="2017" priority="180">
      <formula>$C$291="Activo"</formula>
    </cfRule>
  </conditionalFormatting>
  <conditionalFormatting sqref="G292">
    <cfRule type="expression" dxfId="2016" priority="179">
      <formula>$C$292="Activo"</formula>
    </cfRule>
  </conditionalFormatting>
  <conditionalFormatting sqref="G293">
    <cfRule type="expression" dxfId="2015" priority="178">
      <formula>$C$293="Activo"</formula>
    </cfRule>
  </conditionalFormatting>
  <conditionalFormatting sqref="G298">
    <cfRule type="expression" dxfId="2014" priority="129">
      <formula>$C$298="Activo"</formula>
    </cfRule>
  </conditionalFormatting>
  <conditionalFormatting sqref="G299">
    <cfRule type="expression" dxfId="2013" priority="166">
      <formula>$C$299="Activo"</formula>
    </cfRule>
  </conditionalFormatting>
  <conditionalFormatting sqref="G300">
    <cfRule type="expression" dxfId="2012" priority="165">
      <formula>$C$300="Activo"</formula>
    </cfRule>
  </conditionalFormatting>
  <conditionalFormatting sqref="G301">
    <cfRule type="expression" dxfId="2011" priority="164">
      <formula>$C$301="Activo"</formula>
    </cfRule>
  </conditionalFormatting>
  <conditionalFormatting sqref="G302">
    <cfRule type="expression" dxfId="2010" priority="163">
      <formula>$C$302="Activo"</formula>
    </cfRule>
  </conditionalFormatting>
  <conditionalFormatting sqref="G303">
    <cfRule type="expression" dxfId="2009" priority="162">
      <formula>$C$303="Activo"</formula>
    </cfRule>
  </conditionalFormatting>
  <conditionalFormatting sqref="G304">
    <cfRule type="expression" dxfId="2008" priority="161">
      <formula>$C$304="Activo"</formula>
    </cfRule>
  </conditionalFormatting>
  <conditionalFormatting sqref="G305">
    <cfRule type="expression" dxfId="2007" priority="160">
      <formula>$C$305="Activo"</formula>
    </cfRule>
  </conditionalFormatting>
  <conditionalFormatting sqref="G306">
    <cfRule type="expression" dxfId="2006" priority="159">
      <formula>$C$306="Activo"</formula>
    </cfRule>
  </conditionalFormatting>
  <conditionalFormatting sqref="G307">
    <cfRule type="expression" dxfId="2005" priority="158">
      <formula>$C$307="Activo"</formula>
    </cfRule>
  </conditionalFormatting>
  <conditionalFormatting sqref="G308">
    <cfRule type="expression" dxfId="2004" priority="157">
      <formula>$C$308="Activo"</formula>
    </cfRule>
  </conditionalFormatting>
  <conditionalFormatting sqref="G309">
    <cfRule type="expression" dxfId="2003" priority="156">
      <formula>$C$309="Activo"</formula>
    </cfRule>
  </conditionalFormatting>
  <conditionalFormatting sqref="G314">
    <cfRule type="expression" dxfId="2002" priority="128">
      <formula>$C$314="Activo"</formula>
    </cfRule>
  </conditionalFormatting>
  <conditionalFormatting sqref="G315">
    <cfRule type="expression" dxfId="2001" priority="155">
      <formula>$C$315="Activo"</formula>
    </cfRule>
  </conditionalFormatting>
  <conditionalFormatting sqref="G316">
    <cfRule type="expression" dxfId="2000" priority="154">
      <formula>$C$316="Activo"</formula>
    </cfRule>
  </conditionalFormatting>
  <conditionalFormatting sqref="G317">
    <cfRule type="expression" dxfId="1999" priority="153">
      <formula>$C$317="Activo"</formula>
    </cfRule>
  </conditionalFormatting>
  <conditionalFormatting sqref="G318">
    <cfRule type="expression" dxfId="1998" priority="152">
      <formula>$C$318="Activo"</formula>
    </cfRule>
  </conditionalFormatting>
  <conditionalFormatting sqref="G319">
    <cfRule type="expression" dxfId="1997" priority="151">
      <formula>$C$319="Activo"</formula>
    </cfRule>
  </conditionalFormatting>
  <conditionalFormatting sqref="G320">
    <cfRule type="expression" dxfId="1996" priority="150">
      <formula>$C$320="Activo"</formula>
    </cfRule>
  </conditionalFormatting>
  <conditionalFormatting sqref="G138:H138">
    <cfRule type="expression" dxfId="1995" priority="308">
      <formula>$C$138="activo"</formula>
    </cfRule>
  </conditionalFormatting>
  <conditionalFormatting sqref="K32:L46">
    <cfRule type="cellIs" dxfId="1994" priority="53" operator="equal">
      <formula>"Excesso de Evidênicias"</formula>
    </cfRule>
  </conditionalFormatting>
  <conditionalFormatting sqref="K51:L58">
    <cfRule type="cellIs" dxfId="1993" priority="49" operator="equal">
      <formula>"Excesso de Evidênicias"</formula>
    </cfRule>
  </conditionalFormatting>
  <conditionalFormatting sqref="K63:L68">
    <cfRule type="cellIs" dxfId="1992" priority="47" operator="equal">
      <formula>"Excesso de Evidênicias"</formula>
    </cfRule>
  </conditionalFormatting>
  <conditionalFormatting sqref="K73:L80">
    <cfRule type="cellIs" dxfId="1991" priority="48" operator="equal">
      <formula>"Excesso de Evidênicias"</formula>
    </cfRule>
  </conditionalFormatting>
  <conditionalFormatting sqref="K85:L91">
    <cfRule type="cellIs" dxfId="1990" priority="46" operator="equal">
      <formula>"Excesso de Evidênicias"</formula>
    </cfRule>
  </conditionalFormatting>
  <conditionalFormatting sqref="K96:L118">
    <cfRule type="cellIs" dxfId="1989" priority="45" operator="equal">
      <formula>"Excesso de Evidênicias"</formula>
    </cfRule>
  </conditionalFormatting>
  <conditionalFormatting sqref="K123:L137">
    <cfRule type="cellIs" dxfId="1988" priority="44" operator="equal">
      <formula>"Excesso de Evidênicias"</formula>
    </cfRule>
  </conditionalFormatting>
  <conditionalFormatting sqref="K142:L152">
    <cfRule type="cellIs" dxfId="1987" priority="43" operator="equal">
      <formula>"Excesso de Evidênicias"</formula>
    </cfRule>
  </conditionalFormatting>
  <conditionalFormatting sqref="K157:L160">
    <cfRule type="cellIs" dxfId="1986" priority="42" operator="equal">
      <formula>"Excesso de Evidênicias"</formula>
    </cfRule>
  </conditionalFormatting>
  <conditionalFormatting sqref="K165:L184">
    <cfRule type="cellIs" dxfId="1985" priority="41" operator="equal">
      <formula>"Excesso de Evidênicias"</formula>
    </cfRule>
  </conditionalFormatting>
  <conditionalFormatting sqref="K189:L198">
    <cfRule type="cellIs" dxfId="1984" priority="40" operator="equal">
      <formula>"Excesso de Evidênicias"</formula>
    </cfRule>
  </conditionalFormatting>
  <conditionalFormatting sqref="K204:L219">
    <cfRule type="cellIs" dxfId="1983" priority="39" operator="equal">
      <formula>"Excesso de Evidênicias"</formula>
    </cfRule>
  </conditionalFormatting>
  <conditionalFormatting sqref="K225:L236">
    <cfRule type="cellIs" dxfId="1982" priority="38" operator="equal">
      <formula>"Excesso de Evidênicias"</formula>
    </cfRule>
  </conditionalFormatting>
  <conditionalFormatting sqref="K241:L248">
    <cfRule type="cellIs" dxfId="1981" priority="37" operator="equal">
      <formula>"Excesso de Evidênicias"</formula>
    </cfRule>
  </conditionalFormatting>
  <conditionalFormatting sqref="K254:L260">
    <cfRule type="cellIs" dxfId="1980" priority="52" operator="equal">
      <formula>"Excesso de Evidênicias"</formula>
    </cfRule>
  </conditionalFormatting>
  <conditionalFormatting sqref="K262:L274">
    <cfRule type="cellIs" dxfId="1979" priority="51" operator="equal">
      <formula>"Excesso de Evidênicias"</formula>
    </cfRule>
  </conditionalFormatting>
  <conditionalFormatting sqref="K279:L293">
    <cfRule type="cellIs" dxfId="1978" priority="34" operator="equal">
      <formula>"Excesso de Evidênicias"</formula>
    </cfRule>
  </conditionalFormatting>
  <conditionalFormatting sqref="K298:L309">
    <cfRule type="cellIs" dxfId="1977" priority="31" operator="equal">
      <formula>"Excesso de Evidênicias"</formula>
    </cfRule>
  </conditionalFormatting>
  <conditionalFormatting sqref="K314:L320">
    <cfRule type="cellIs" dxfId="1976" priority="35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3 F327:F342" xr:uid="{DDA5E8A7-0FCC-4C19-84A7-B5D7C2948F3F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29" max="12" man="1"/>
    <brk id="81" max="13" man="1"/>
    <brk id="136" max="13" man="1"/>
    <brk id="189" max="13" man="1"/>
    <brk id="234" max="13" man="1"/>
    <brk id="293" max="13" man="1"/>
    <brk id="345" max="13" man="1"/>
    <brk id="349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valor na lista" xr:uid="{BF416899-7461-4496-90E5-4A7EDC810015}">
          <x14:formula1>
            <xm:f>params!$C$1:$C$2</xm:f>
          </x14:formula1>
          <xm:sqref>G19</xm:sqref>
        </x14:dataValidation>
        <x14:dataValidation type="list" allowBlank="1" showInputMessage="1" showErrorMessage="1" prompt="Escolher valor na lista" xr:uid="{2D1C9BB7-2FD6-4718-8B69-F51772BD3D6F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9431C7F5-5D63-40ED-B112-8BECA3C215E2}">
          <x14:formula1>
            <xm:f>params!$B$1:$B$3</xm:f>
          </x14:formula1>
          <xm:sqref>G14</xm:sqref>
        </x14:dataValidation>
        <x14:dataValidation type="list" allowBlank="1" showInputMessage="1" showErrorMessage="1" prompt="Escolher 1 valor na lista" xr:uid="{7CB7ADA4-E7E5-42B7-A922-48A52FEA9060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9B51E46A-E00D-4FBD-9CE3-B846309A7CAB}">
          <x14:formula1>
            <xm:f>params!$G$1:$G$6</xm:f>
          </x14:formula1>
          <xm:sqref>G225:G236 G32:G46 G51:G58 G85:G91 G314:G320 G96:G118 G73:G80 G123:G137 G142:G152 G165:G184 G189:G198 G298:G309 G157:G160 G204:G219 G241:G248 G262:G274 G254:G260 G279:G293 G63:G68</xm:sqref>
        </x14:dataValidation>
        <x14:dataValidation type="list" allowBlank="1" showInputMessage="1" showErrorMessage="1" xr:uid="{3F212DF4-79E3-4571-90C2-F896B5C71A19}">
          <x14:formula1>
            <xm:f>params!$F$1:$F$22</xm:f>
          </x14:formula1>
          <xm:sqref>D241:D248 D51:D58 D32:D46 D63:D68 D73:D80 D85:D91 D123:D137 D142:D152 D314:D320 D225:D236 D96:D118 D204:D219 D165:D184 D189:D198 D254:D260 D262:D274 D279:D293 D298:D309 D157:D160</xm:sqref>
        </x14:dataValidation>
        <x14:dataValidation type="list" allowBlank="1" showInputMessage="1" showErrorMessage="1" xr:uid="{5E0D0C7D-3E74-4687-A740-BB22036DCECF}">
          <x14:formula1>
            <xm:f>params!$E$1:$E$2</xm:f>
          </x14:formula1>
          <xm:sqref>C32:C46 C51:C58 C63:C68 C73:C80 C85:C91 C96:C118 C123:C137 C142:C152 C157:C160 C165:C184 C189:C198 C204:C219 C225:C236 C241:C248 C254:C260 C262:C274 C279:C293 C298:C309 C314:C320</xm:sqref>
        </x14:dataValidation>
        <x14:dataValidation type="list" allowBlank="1" showInputMessage="1" showErrorMessage="1" xr:uid="{9436C5C2-388B-41D9-AE58-71E5B1131756}">
          <x14:formula1>
            <xm:f>params!$N$1:$N$3</xm:f>
          </x14:formula1>
          <xm:sqref>A2:N2</xm:sqref>
        </x14:dataValidation>
        <x14:dataValidation type="list" allowBlank="1" showInputMessage="1" showErrorMessage="1" prompt="Escolher 1 valor na lista" xr:uid="{B0986901-8034-46F4-9A29-0981005C4C3B}">
          <x14:formula1>
            <xm:f>params!$B$5:$B$6</xm:f>
          </x14:formula1>
          <xm:sqref>G12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C3D-FDB4-4FA5-A4EF-3274B8950387}">
  <sheetPr>
    <tabColor theme="0" tint="-0.499984740745262"/>
  </sheetPr>
  <dimension ref="A1:Q351"/>
  <sheetViews>
    <sheetView showGridLines="0" zoomScale="50" zoomScaleNormal="50" zoomScaleSheetLayoutView="55" workbookViewId="0">
      <selection activeCell="F33" sqref="F33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6" customFormat="1" ht="15.5" x14ac:dyDescent="0.35">
      <c r="F13" s="165" t="s">
        <v>349</v>
      </c>
      <c r="G13" s="166" t="s">
        <v>244</v>
      </c>
      <c r="H13" s="167">
        <f>COUNTIF(C:C,"activo")</f>
        <v>92</v>
      </c>
      <c r="I13" s="168" t="s">
        <v>372</v>
      </c>
      <c r="L13" s="58"/>
      <c r="M13" s="58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ht="42" customHeight="1" x14ac:dyDescent="0.35">
      <c r="N29" s="49"/>
    </row>
    <row r="30" spans="1:14" ht="42" customHeight="1" x14ac:dyDescent="0.35">
      <c r="N30" s="49"/>
    </row>
    <row r="31" spans="1:14" ht="15" x14ac:dyDescent="0.35">
      <c r="A31" s="139" t="s">
        <v>15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44.25" customHeight="1" x14ac:dyDescent="0.35">
      <c r="A32" s="8" t="s">
        <v>340</v>
      </c>
      <c r="B32" s="7" t="s">
        <v>342</v>
      </c>
      <c r="C32" s="8" t="s">
        <v>343</v>
      </c>
      <c r="D32" s="8" t="s">
        <v>315</v>
      </c>
      <c r="E32" s="8" t="s">
        <v>317</v>
      </c>
      <c r="F32" s="8" t="s">
        <v>318</v>
      </c>
      <c r="G32" s="8" t="s">
        <v>328</v>
      </c>
      <c r="H32" s="8" t="s">
        <v>330</v>
      </c>
      <c r="I32" s="8" t="s">
        <v>233</v>
      </c>
      <c r="J32" s="8" t="s">
        <v>234</v>
      </c>
      <c r="K32" s="8" t="s">
        <v>252</v>
      </c>
      <c r="L32" s="124" t="str">
        <f>Auxiliares!L31</f>
        <v>link das Evidências e eventuais observações para o avaliador (Velar pela concisão)</v>
      </c>
      <c r="M32" s="125"/>
      <c r="N32" s="126"/>
    </row>
    <row r="33" spans="1:14" x14ac:dyDescent="0.35">
      <c r="A33" s="9">
        <v>1</v>
      </c>
      <c r="B33" s="41" t="s">
        <v>0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7</v>
      </c>
      <c r="J33" s="3">
        <f>IF(C33="Activo",I33,0)</f>
        <v>0</v>
      </c>
      <c r="K33" s="33">
        <f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x14ac:dyDescent="0.35">
      <c r="A34" s="9">
        <v>2</v>
      </c>
      <c r="B34" s="41" t="s">
        <v>1</v>
      </c>
      <c r="C34" s="3" t="s">
        <v>261</v>
      </c>
      <c r="D34" s="3" t="s">
        <v>262</v>
      </c>
      <c r="E34" s="3">
        <v>1</v>
      </c>
      <c r="F34" s="38"/>
      <c r="G34" s="39"/>
      <c r="H34" s="48" t="str">
        <f>IFERROR(VLOOKUP(G34,params!$G$1:$H$6,2,FALSE),"")</f>
        <v/>
      </c>
      <c r="I34" s="3">
        <v>3.5</v>
      </c>
      <c r="J34" s="3">
        <f t="shared" ref="J34:J47" si="0">IF(C34="Activo",I34,0)</f>
        <v>0</v>
      </c>
      <c r="K34" s="33">
        <f t="shared" ref="K34:K47" si="1">IFERROR(IF(AND(C34="Desactivo",F34&gt;0),F34/E34*I34*H34,IF(F34&lt;=E34,F34/E34*J34*H34,IF(F34&gt;E34,"Excesso de Evidênicias",0))),0)</f>
        <v>0</v>
      </c>
      <c r="L34" s="127"/>
      <c r="M34" s="128"/>
      <c r="N34" s="129"/>
    </row>
    <row r="35" spans="1:14" s="44" customFormat="1" ht="42" x14ac:dyDescent="0.35">
      <c r="A35" s="40">
        <v>3</v>
      </c>
      <c r="B35" s="41" t="s">
        <v>2</v>
      </c>
      <c r="C35" s="3" t="s">
        <v>260</v>
      </c>
      <c r="D35" s="3" t="s">
        <v>262</v>
      </c>
      <c r="E35" s="42">
        <v>1</v>
      </c>
      <c r="F35" s="43"/>
      <c r="G35" s="45"/>
      <c r="H35" s="48" t="str">
        <f>IFERROR(VLOOKUP(G35,params!$G$1:$H$6,2,FALSE),"")</f>
        <v/>
      </c>
      <c r="I35" s="42">
        <v>3.5</v>
      </c>
      <c r="J35" s="42">
        <f t="shared" si="0"/>
        <v>3.5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4</v>
      </c>
      <c r="B36" s="41" t="s">
        <v>3</v>
      </c>
      <c r="C36" s="3" t="s">
        <v>261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3.5</v>
      </c>
      <c r="J36" s="3">
        <f t="shared" si="0"/>
        <v>0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5</v>
      </c>
      <c r="B37" s="41" t="s">
        <v>4</v>
      </c>
      <c r="C37" s="3" t="s">
        <v>261</v>
      </c>
      <c r="D37" s="3" t="s">
        <v>262</v>
      </c>
      <c r="E37" s="3">
        <v>1</v>
      </c>
      <c r="F37" s="43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x14ac:dyDescent="0.35">
      <c r="A38" s="9">
        <v>6</v>
      </c>
      <c r="B38" s="41" t="s">
        <v>5</v>
      </c>
      <c r="C38" s="3" t="s">
        <v>261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3</v>
      </c>
      <c r="J38" s="3">
        <f t="shared" si="0"/>
        <v>0</v>
      </c>
      <c r="K38" s="33">
        <f t="shared" si="1"/>
        <v>0</v>
      </c>
      <c r="L38" s="127"/>
      <c r="M38" s="128"/>
      <c r="N38" s="129"/>
    </row>
    <row r="39" spans="1:14" ht="42" x14ac:dyDescent="0.35">
      <c r="A39" s="9">
        <v>7</v>
      </c>
      <c r="B39" s="41" t="s">
        <v>6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2.5</v>
      </c>
      <c r="J39" s="3">
        <f t="shared" si="0"/>
        <v>2.5</v>
      </c>
      <c r="K39" s="33">
        <f t="shared" si="1"/>
        <v>0</v>
      </c>
      <c r="L39" s="127"/>
      <c r="M39" s="128"/>
      <c r="N39" s="129"/>
    </row>
    <row r="40" spans="1:14" x14ac:dyDescent="0.35">
      <c r="A40" s="9">
        <v>8</v>
      </c>
      <c r="B40" s="41" t="s">
        <v>7</v>
      </c>
      <c r="C40" s="3" t="s">
        <v>260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2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9</v>
      </c>
      <c r="B41" s="41" t="s">
        <v>8</v>
      </c>
      <c r="C41" s="3" t="s">
        <v>261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2</v>
      </c>
      <c r="J41" s="3">
        <f t="shared" si="0"/>
        <v>0</v>
      </c>
      <c r="K41" s="33">
        <f t="shared" si="1"/>
        <v>0</v>
      </c>
      <c r="L41" s="127"/>
      <c r="M41" s="128"/>
      <c r="N41" s="129"/>
    </row>
    <row r="42" spans="1:14" ht="28" x14ac:dyDescent="0.35">
      <c r="A42" s="9">
        <v>10</v>
      </c>
      <c r="B42" s="41" t="s">
        <v>9</v>
      </c>
      <c r="C42" s="3" t="s">
        <v>260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1.5</v>
      </c>
      <c r="J42" s="3">
        <f t="shared" si="0"/>
        <v>1.5</v>
      </c>
      <c r="K42" s="33">
        <f t="shared" si="1"/>
        <v>0</v>
      </c>
      <c r="L42" s="127"/>
      <c r="M42" s="128"/>
      <c r="N42" s="129"/>
    </row>
    <row r="43" spans="1:14" x14ac:dyDescent="0.35">
      <c r="A43" s="9">
        <v>11</v>
      </c>
      <c r="B43" s="10" t="s">
        <v>10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ht="28" x14ac:dyDescent="0.35">
      <c r="A44" s="9">
        <v>12</v>
      </c>
      <c r="B44" s="10" t="s">
        <v>11</v>
      </c>
      <c r="C44" s="3" t="s">
        <v>260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1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13</v>
      </c>
      <c r="B45" s="10" t="s">
        <v>12</v>
      </c>
      <c r="C45" s="3" t="s">
        <v>261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1</v>
      </c>
      <c r="J45" s="3">
        <f t="shared" si="0"/>
        <v>0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14</v>
      </c>
      <c r="B46" s="10" t="s">
        <v>13</v>
      </c>
      <c r="C46" s="3" t="s">
        <v>260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0.5</v>
      </c>
      <c r="K46" s="33">
        <f t="shared" si="1"/>
        <v>0</v>
      </c>
      <c r="L46" s="127"/>
      <c r="M46" s="128"/>
      <c r="N46" s="129"/>
    </row>
    <row r="47" spans="1:14" x14ac:dyDescent="0.35">
      <c r="A47" s="9">
        <v>15</v>
      </c>
      <c r="B47" s="10" t="s">
        <v>14</v>
      </c>
      <c r="C47" s="3" t="s">
        <v>260</v>
      </c>
      <c r="D47" s="3" t="s">
        <v>262</v>
      </c>
      <c r="E47" s="3">
        <v>1</v>
      </c>
      <c r="F47" s="38"/>
      <c r="G47" s="39"/>
      <c r="H47" s="48" t="str">
        <f>IFERROR(VLOOKUP(G47,params!$G$1:$H$6,2,FALSE),"")</f>
        <v/>
      </c>
      <c r="I47" s="3">
        <v>0.5</v>
      </c>
      <c r="J47" s="3">
        <f t="shared" si="0"/>
        <v>0.5</v>
      </c>
      <c r="K47" s="33">
        <f t="shared" si="1"/>
        <v>0</v>
      </c>
      <c r="L47" s="127"/>
      <c r="M47" s="128"/>
      <c r="N47" s="129"/>
    </row>
    <row r="48" spans="1:14" x14ac:dyDescent="0.35">
      <c r="I48" s="14" t="s">
        <v>309</v>
      </c>
      <c r="J48" s="34">
        <f>SUM(J33:J47)</f>
        <v>12.5</v>
      </c>
      <c r="K48" s="34">
        <f>SUM(K33:K47)</f>
        <v>0</v>
      </c>
    </row>
    <row r="50" spans="1:14" ht="15" x14ac:dyDescent="0.35">
      <c r="A50" s="139" t="s">
        <v>16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1:14" ht="39" customHeight="1" x14ac:dyDescent="0.35">
      <c r="A51" s="8" t="s">
        <v>340</v>
      </c>
      <c r="B51" s="7" t="s">
        <v>342</v>
      </c>
      <c r="C51" s="8" t="s">
        <v>17</v>
      </c>
      <c r="D51" s="8" t="s">
        <v>316</v>
      </c>
      <c r="E51" s="8" t="s">
        <v>259</v>
      </c>
      <c r="F51" s="8" t="s">
        <v>235</v>
      </c>
      <c r="G51" s="8" t="s">
        <v>329</v>
      </c>
      <c r="H51" s="8" t="s">
        <v>330</v>
      </c>
      <c r="I51" s="8" t="s">
        <v>233</v>
      </c>
      <c r="J51" s="8" t="s">
        <v>234</v>
      </c>
      <c r="K51" s="8" t="s">
        <v>252</v>
      </c>
      <c r="L51" s="124" t="s">
        <v>255</v>
      </c>
      <c r="M51" s="125"/>
      <c r="N51" s="126"/>
    </row>
    <row r="52" spans="1:14" x14ac:dyDescent="0.35">
      <c r="A52" s="1">
        <v>16</v>
      </c>
      <c r="B52" s="10" t="s">
        <v>18</v>
      </c>
      <c r="C52" s="3" t="s">
        <v>261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5</v>
      </c>
      <c r="J52" s="3">
        <f>IF(C52="Activo",I52,0)</f>
        <v>0</v>
      </c>
      <c r="K52" s="33">
        <f t="shared" ref="K52:K59" si="2">IFERROR(IF(AND(C52="Desactivo",F52&gt;0),F52/E52*I52*H52,IF(F52&lt;=E52,F52/E52*J52*H52,IF(F52&gt;E52,"Excesso de Evidênicias",0))),0)</f>
        <v>0</v>
      </c>
      <c r="L52" s="127"/>
      <c r="M52" s="128"/>
      <c r="N52" s="129"/>
    </row>
    <row r="53" spans="1:14" x14ac:dyDescent="0.35">
      <c r="A53" s="1">
        <v>17</v>
      </c>
      <c r="B53" s="10" t="s">
        <v>19</v>
      </c>
      <c r="C53" s="3" t="s">
        <v>261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3.5</v>
      </c>
      <c r="J53" s="3">
        <f t="shared" ref="J53:J59" si="3">IF(C53="Activo",I53,0)</f>
        <v>0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18</v>
      </c>
      <c r="B54" s="10" t="s">
        <v>20</v>
      </c>
      <c r="C54" s="3" t="s">
        <v>260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2.5</v>
      </c>
      <c r="J54" s="3">
        <f t="shared" si="3"/>
        <v>2.5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19</v>
      </c>
      <c r="B55" s="4" t="s">
        <v>21</v>
      </c>
      <c r="C55" s="3" t="s">
        <v>261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2</v>
      </c>
      <c r="J55" s="3">
        <f t="shared" si="3"/>
        <v>0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20</v>
      </c>
      <c r="B56" s="4" t="s">
        <v>22</v>
      </c>
      <c r="C56" s="3" t="s">
        <v>261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1.5</v>
      </c>
      <c r="J56" s="3">
        <f t="shared" si="3"/>
        <v>0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21</v>
      </c>
      <c r="B57" s="4" t="s">
        <v>23</v>
      </c>
      <c r="C57" s="3" t="s">
        <v>260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1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22</v>
      </c>
      <c r="B58" s="4" t="s">
        <v>24</v>
      </c>
      <c r="C58" s="3" t="s">
        <v>260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1</v>
      </c>
      <c r="J58" s="3">
        <f t="shared" si="3"/>
        <v>1</v>
      </c>
      <c r="K58" s="33">
        <f t="shared" si="2"/>
        <v>0</v>
      </c>
      <c r="L58" s="127"/>
      <c r="M58" s="128"/>
      <c r="N58" s="129"/>
    </row>
    <row r="59" spans="1:14" x14ac:dyDescent="0.35">
      <c r="A59" s="1">
        <v>23</v>
      </c>
      <c r="B59" s="4" t="s">
        <v>25</v>
      </c>
      <c r="C59" s="3" t="s">
        <v>260</v>
      </c>
      <c r="D59" s="3" t="s">
        <v>262</v>
      </c>
      <c r="E59" s="3">
        <v>1</v>
      </c>
      <c r="F59" s="38"/>
      <c r="G59" s="39"/>
      <c r="H59" s="48" t="str">
        <f>IFERROR(VLOOKUP(G59,params!$G$1:$H$6,2,FALSE),"")</f>
        <v/>
      </c>
      <c r="I59" s="3">
        <v>0.5</v>
      </c>
      <c r="J59" s="3">
        <f t="shared" si="3"/>
        <v>0.5</v>
      </c>
      <c r="K59" s="33">
        <f t="shared" si="2"/>
        <v>0</v>
      </c>
      <c r="L59" s="127"/>
      <c r="M59" s="128"/>
      <c r="N59" s="129"/>
    </row>
    <row r="60" spans="1:14" x14ac:dyDescent="0.35">
      <c r="I60" s="14" t="s">
        <v>309</v>
      </c>
      <c r="J60" s="34">
        <f>SUM(J52:J59)</f>
        <v>5</v>
      </c>
      <c r="K60" s="34">
        <f>SUM(K52:K59)</f>
        <v>0</v>
      </c>
    </row>
    <row r="62" spans="1:14" ht="15" x14ac:dyDescent="0.35">
      <c r="A62" s="139" t="s">
        <v>26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39" customHeight="1" x14ac:dyDescent="0.35">
      <c r="A63" s="8" t="s">
        <v>340</v>
      </c>
      <c r="B63" s="7" t="s">
        <v>342</v>
      </c>
      <c r="C63" s="8" t="s">
        <v>17</v>
      </c>
      <c r="D63" s="8" t="s">
        <v>316</v>
      </c>
      <c r="E63" s="8" t="s">
        <v>259</v>
      </c>
      <c r="F63" s="8" t="s">
        <v>235</v>
      </c>
      <c r="G63" s="8" t="s">
        <v>329</v>
      </c>
      <c r="H63" s="8" t="s">
        <v>330</v>
      </c>
      <c r="I63" s="8" t="s">
        <v>233</v>
      </c>
      <c r="J63" s="8" t="s">
        <v>234</v>
      </c>
      <c r="K63" s="8" t="s">
        <v>252</v>
      </c>
      <c r="L63" s="124" t="s">
        <v>255</v>
      </c>
      <c r="M63" s="125"/>
      <c r="N63" s="126"/>
    </row>
    <row r="64" spans="1:14" x14ac:dyDescent="0.35">
      <c r="A64" s="1">
        <v>24</v>
      </c>
      <c r="B64" s="4" t="s">
        <v>27</v>
      </c>
      <c r="C64" s="3" t="s">
        <v>261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4</v>
      </c>
      <c r="J64" s="3">
        <f>IF(C64="Activo",I64,0)</f>
        <v>0</v>
      </c>
      <c r="K64" s="33">
        <f t="shared" ref="K64:K69" si="4">IFERROR(IF(AND(C64="Desactivo",F64&gt;0),F64/E64*I64*H64,IF(F64&lt;=E64,F64/E64*J64*H64,IF(F64&gt;E64,"Excesso de Evidênicias",0))),0)</f>
        <v>0</v>
      </c>
      <c r="L64" s="127"/>
      <c r="M64" s="128"/>
      <c r="N64" s="129"/>
    </row>
    <row r="65" spans="1:14" x14ac:dyDescent="0.35">
      <c r="A65" s="1">
        <v>25</v>
      </c>
      <c r="B65" s="4" t="s">
        <v>28</v>
      </c>
      <c r="C65" s="3" t="s">
        <v>261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ref="J65:J69" si="5">IF(C65="Activo",I65,0)</f>
        <v>0</v>
      </c>
      <c r="K65" s="33">
        <f t="shared" si="4"/>
        <v>0</v>
      </c>
      <c r="L65" s="127"/>
      <c r="M65" s="128"/>
      <c r="N65" s="129"/>
    </row>
    <row r="66" spans="1:14" x14ac:dyDescent="0.35">
      <c r="A66" s="1">
        <v>26</v>
      </c>
      <c r="B66" s="4" t="s">
        <v>29</v>
      </c>
      <c r="C66" s="3" t="s">
        <v>261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3</v>
      </c>
      <c r="J66" s="3">
        <f t="shared" si="5"/>
        <v>0</v>
      </c>
      <c r="K66" s="33">
        <f t="shared" si="4"/>
        <v>0</v>
      </c>
      <c r="L66" s="127"/>
      <c r="M66" s="128"/>
      <c r="N66" s="129"/>
    </row>
    <row r="67" spans="1:14" x14ac:dyDescent="0.35">
      <c r="A67" s="1">
        <v>27</v>
      </c>
      <c r="B67" s="4" t="s">
        <v>30</v>
      </c>
      <c r="C67" s="3" t="s">
        <v>260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2</v>
      </c>
      <c r="J67" s="3">
        <f t="shared" si="5"/>
        <v>2</v>
      </c>
      <c r="K67" s="33">
        <f t="shared" si="4"/>
        <v>0</v>
      </c>
      <c r="L67" s="127"/>
      <c r="M67" s="128"/>
      <c r="N67" s="129"/>
    </row>
    <row r="68" spans="1:14" x14ac:dyDescent="0.35">
      <c r="A68" s="1">
        <v>28</v>
      </c>
      <c r="B68" s="4" t="s">
        <v>31</v>
      </c>
      <c r="C68" s="3" t="s">
        <v>260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1</v>
      </c>
      <c r="J68" s="3">
        <f t="shared" si="5"/>
        <v>1</v>
      </c>
      <c r="K68" s="33">
        <f t="shared" si="4"/>
        <v>0</v>
      </c>
      <c r="L68" s="127"/>
      <c r="M68" s="128"/>
      <c r="N68" s="129"/>
    </row>
    <row r="69" spans="1:14" x14ac:dyDescent="0.35">
      <c r="A69" s="1">
        <v>29</v>
      </c>
      <c r="B69" s="4" t="s">
        <v>32</v>
      </c>
      <c r="C69" s="3" t="s">
        <v>260</v>
      </c>
      <c r="D69" s="3" t="s">
        <v>262</v>
      </c>
      <c r="E69" s="22">
        <v>1</v>
      </c>
      <c r="F69" s="38"/>
      <c r="G69" s="39"/>
      <c r="H69" s="48" t="str">
        <f>IFERROR(VLOOKUP(G69,params!$G$1:$H$6,2,FALSE),"")</f>
        <v/>
      </c>
      <c r="I69" s="3">
        <v>0.5</v>
      </c>
      <c r="J69" s="3">
        <f t="shared" si="5"/>
        <v>0.5</v>
      </c>
      <c r="K69" s="33">
        <f t="shared" si="4"/>
        <v>0</v>
      </c>
      <c r="L69" s="127"/>
      <c r="M69" s="128"/>
      <c r="N69" s="129"/>
    </row>
    <row r="70" spans="1:14" x14ac:dyDescent="0.35">
      <c r="I70" s="14" t="s">
        <v>309</v>
      </c>
      <c r="J70" s="34">
        <f>SUM(J64:J69)</f>
        <v>3.5</v>
      </c>
      <c r="K70" s="34">
        <f>SUM(K64:K69)</f>
        <v>0</v>
      </c>
    </row>
    <row r="72" spans="1:14" ht="15" x14ac:dyDescent="0.35">
      <c r="A72" s="139" t="s">
        <v>33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</row>
    <row r="73" spans="1:14" ht="39" customHeight="1" x14ac:dyDescent="0.35">
      <c r="A73" s="8" t="s">
        <v>340</v>
      </c>
      <c r="B73" s="7" t="s">
        <v>342</v>
      </c>
      <c r="C73" s="8" t="s">
        <v>17</v>
      </c>
      <c r="D73" s="8" t="s">
        <v>316</v>
      </c>
      <c r="E73" s="8" t="s">
        <v>259</v>
      </c>
      <c r="F73" s="8" t="s">
        <v>235</v>
      </c>
      <c r="G73" s="8" t="s">
        <v>329</v>
      </c>
      <c r="H73" s="8" t="s">
        <v>330</v>
      </c>
      <c r="I73" s="8" t="s">
        <v>233</v>
      </c>
      <c r="J73" s="8" t="s">
        <v>234</v>
      </c>
      <c r="K73" s="8" t="s">
        <v>252</v>
      </c>
      <c r="L73" s="124" t="s">
        <v>255</v>
      </c>
      <c r="M73" s="125"/>
      <c r="N73" s="126"/>
    </row>
    <row r="74" spans="1:14" x14ac:dyDescent="0.35">
      <c r="A74" s="1">
        <v>30</v>
      </c>
      <c r="B74" s="4" t="s">
        <v>34</v>
      </c>
      <c r="C74" s="3" t="s">
        <v>260</v>
      </c>
      <c r="D74" s="3" t="s">
        <v>262</v>
      </c>
      <c r="E74" s="3">
        <v>1</v>
      </c>
      <c r="F74" s="38"/>
      <c r="G74" s="39" t="s">
        <v>322</v>
      </c>
      <c r="H74" s="48">
        <f>IFERROR(VLOOKUP(G74,params!$G$1:$H$6,2,FALSE),"")</f>
        <v>1</v>
      </c>
      <c r="I74" s="3">
        <v>5</v>
      </c>
      <c r="J74" s="3">
        <f t="shared" ref="J74:J81" si="6">IF(C74="Activo",I74,0)</f>
        <v>5</v>
      </c>
      <c r="K74" s="33">
        <f t="shared" ref="K74:K81" si="7">IFERROR(IF(AND(C74="Desactivo",F74&gt;0),F74/E74*I74*H74,IF(F74&lt;=E74,F74/E74*J74*H74,IF(F74&gt;E74,"Excesso de Evidênicias",0))),0)</f>
        <v>0</v>
      </c>
      <c r="L74" s="127"/>
      <c r="M74" s="128"/>
      <c r="N74" s="129"/>
    </row>
    <row r="75" spans="1:14" x14ac:dyDescent="0.35">
      <c r="A75" s="1">
        <v>31</v>
      </c>
      <c r="B75" s="4" t="s">
        <v>35</v>
      </c>
      <c r="C75" s="3" t="s">
        <v>260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3.5</v>
      </c>
      <c r="J75" s="3">
        <f t="shared" si="6"/>
        <v>3.5</v>
      </c>
      <c r="K75" s="33">
        <f t="shared" si="7"/>
        <v>0</v>
      </c>
      <c r="L75" s="127"/>
      <c r="M75" s="128"/>
      <c r="N75" s="129"/>
    </row>
    <row r="76" spans="1:14" ht="28" x14ac:dyDescent="0.35">
      <c r="A76" s="1">
        <v>32</v>
      </c>
      <c r="B76" s="4" t="s">
        <v>36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3</v>
      </c>
      <c r="J76" s="3">
        <f t="shared" si="6"/>
        <v>3</v>
      </c>
      <c r="K76" s="33">
        <f t="shared" si="7"/>
        <v>0</v>
      </c>
      <c r="L76" s="127"/>
      <c r="M76" s="128"/>
      <c r="N76" s="129"/>
    </row>
    <row r="77" spans="1:14" ht="28" x14ac:dyDescent="0.35">
      <c r="A77" s="1">
        <v>33</v>
      </c>
      <c r="B77" s="4" t="s">
        <v>37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2</v>
      </c>
      <c r="J77" s="3">
        <f t="shared" si="6"/>
        <v>2</v>
      </c>
      <c r="K77" s="33">
        <f t="shared" si="7"/>
        <v>0</v>
      </c>
      <c r="L77" s="127"/>
      <c r="M77" s="128"/>
      <c r="N77" s="129"/>
    </row>
    <row r="78" spans="1:14" ht="28" x14ac:dyDescent="0.35">
      <c r="A78" s="1">
        <v>34</v>
      </c>
      <c r="B78" s="4" t="s">
        <v>38</v>
      </c>
      <c r="C78" s="3" t="s">
        <v>260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1.5</v>
      </c>
      <c r="K78" s="33">
        <f t="shared" si="7"/>
        <v>0</v>
      </c>
      <c r="L78" s="127"/>
      <c r="M78" s="128"/>
      <c r="N78" s="129"/>
    </row>
    <row r="79" spans="1:14" ht="28" x14ac:dyDescent="0.35">
      <c r="A79" s="1">
        <v>35</v>
      </c>
      <c r="B79" s="4" t="s">
        <v>39</v>
      </c>
      <c r="C79" s="3" t="s">
        <v>260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1.5</v>
      </c>
      <c r="J79" s="3">
        <f t="shared" si="6"/>
        <v>1.5</v>
      </c>
      <c r="K79" s="33">
        <f t="shared" si="7"/>
        <v>0</v>
      </c>
      <c r="L79" s="127"/>
      <c r="M79" s="128"/>
      <c r="N79" s="129"/>
    </row>
    <row r="80" spans="1:14" ht="28" x14ac:dyDescent="0.35">
      <c r="A80" s="1">
        <v>36</v>
      </c>
      <c r="B80" s="4" t="s">
        <v>40</v>
      </c>
      <c r="C80" s="3" t="s">
        <v>260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1</v>
      </c>
      <c r="J80" s="3">
        <f t="shared" si="6"/>
        <v>1</v>
      </c>
      <c r="K80" s="33">
        <f t="shared" si="7"/>
        <v>0</v>
      </c>
      <c r="L80" s="127"/>
      <c r="M80" s="128"/>
      <c r="N80" s="129"/>
    </row>
    <row r="81" spans="1:15" x14ac:dyDescent="0.35">
      <c r="A81" s="1">
        <v>37</v>
      </c>
      <c r="B81" s="4" t="s">
        <v>41</v>
      </c>
      <c r="C81" s="3" t="s">
        <v>260</v>
      </c>
      <c r="D81" s="3" t="s">
        <v>262</v>
      </c>
      <c r="E81" s="3">
        <v>1</v>
      </c>
      <c r="F81" s="38"/>
      <c r="G81" s="39"/>
      <c r="H81" s="48" t="str">
        <f>IFERROR(VLOOKUP(G81,params!$G$1:$H$6,2,FALSE),"")</f>
        <v/>
      </c>
      <c r="I81" s="3">
        <v>2.5</v>
      </c>
      <c r="J81" s="3">
        <f t="shared" si="6"/>
        <v>2.5</v>
      </c>
      <c r="K81" s="33">
        <f t="shared" si="7"/>
        <v>0</v>
      </c>
      <c r="L81" s="127"/>
      <c r="M81" s="128"/>
      <c r="N81" s="129"/>
      <c r="O81" s="23"/>
    </row>
    <row r="82" spans="1:15" x14ac:dyDescent="0.35">
      <c r="I82" s="14" t="s">
        <v>309</v>
      </c>
      <c r="J82" s="34">
        <f>SUM(J74:J81)</f>
        <v>20</v>
      </c>
      <c r="K82" s="34">
        <f>SUM(K74:K81)</f>
        <v>0</v>
      </c>
    </row>
    <row r="84" spans="1:15" ht="15" x14ac:dyDescent="0.35">
      <c r="A84" s="139" t="s">
        <v>42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</row>
    <row r="85" spans="1:15" ht="26" customHeight="1" x14ac:dyDescent="0.35">
      <c r="A85" s="8" t="s">
        <v>340</v>
      </c>
      <c r="B85" s="7" t="s">
        <v>342</v>
      </c>
      <c r="C85" s="11" t="s">
        <v>17</v>
      </c>
      <c r="D85" s="11" t="s">
        <v>316</v>
      </c>
      <c r="E85" s="11" t="s">
        <v>259</v>
      </c>
      <c r="F85" s="8" t="s">
        <v>235</v>
      </c>
      <c r="G85" s="8" t="s">
        <v>329</v>
      </c>
      <c r="H85" s="8" t="s">
        <v>330</v>
      </c>
      <c r="I85" s="8" t="s">
        <v>233</v>
      </c>
      <c r="J85" s="8" t="s">
        <v>234</v>
      </c>
      <c r="K85" s="8" t="s">
        <v>252</v>
      </c>
      <c r="L85" s="124" t="s">
        <v>255</v>
      </c>
      <c r="M85" s="125"/>
      <c r="N85" s="126"/>
    </row>
    <row r="86" spans="1:15" x14ac:dyDescent="0.35">
      <c r="A86" s="1">
        <v>38</v>
      </c>
      <c r="B86" s="2" t="s">
        <v>43</v>
      </c>
      <c r="C86" s="3" t="s">
        <v>261</v>
      </c>
      <c r="D86" s="3" t="s">
        <v>262</v>
      </c>
      <c r="E86" s="3">
        <v>1</v>
      </c>
      <c r="F86" s="38"/>
      <c r="G86" s="39"/>
      <c r="H86" s="48" t="str">
        <f>IFERROR(VLOOKUP(G86,params!$G$1:$H$6,2,FALSE),"")</f>
        <v/>
      </c>
      <c r="I86" s="3">
        <v>5</v>
      </c>
      <c r="J86" s="3">
        <f t="shared" ref="J86:J92" si="8">IF(C86="Activo",I86,0)</f>
        <v>0</v>
      </c>
      <c r="K86" s="33">
        <f t="shared" ref="K86:K92" si="9">IFERROR(IF(AND(C86="Desactivo",F86&gt;0),F86/E86*I86*H86,IF(F86&lt;=E86,F86/E86*J86*H86,IF(F86&gt;E86,"Excesso de Evidênicias",0))),0)</f>
        <v>0</v>
      </c>
      <c r="L86" s="127"/>
      <c r="M86" s="128"/>
      <c r="N86" s="129"/>
    </row>
    <row r="87" spans="1:15" x14ac:dyDescent="0.35">
      <c r="A87" s="1">
        <v>39</v>
      </c>
      <c r="B87" s="2" t="s">
        <v>44</v>
      </c>
      <c r="C87" s="3" t="s">
        <v>260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3</v>
      </c>
      <c r="J87" s="3">
        <f t="shared" si="8"/>
        <v>3</v>
      </c>
      <c r="K87" s="33">
        <f t="shared" si="9"/>
        <v>0</v>
      </c>
      <c r="L87" s="127"/>
      <c r="M87" s="128"/>
      <c r="N87" s="129"/>
    </row>
    <row r="88" spans="1:15" x14ac:dyDescent="0.35">
      <c r="A88" s="1">
        <v>40</v>
      </c>
      <c r="B88" s="2" t="s">
        <v>45</v>
      </c>
      <c r="C88" s="3" t="s">
        <v>260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2</v>
      </c>
      <c r="J88" s="3">
        <f t="shared" si="8"/>
        <v>2</v>
      </c>
      <c r="K88" s="33">
        <f t="shared" si="9"/>
        <v>0</v>
      </c>
      <c r="L88" s="127"/>
      <c r="M88" s="128"/>
      <c r="N88" s="129"/>
    </row>
    <row r="89" spans="1:15" x14ac:dyDescent="0.35">
      <c r="A89" s="1">
        <v>41</v>
      </c>
      <c r="B89" s="2" t="s">
        <v>46</v>
      </c>
      <c r="C89" s="3" t="s">
        <v>260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1.5</v>
      </c>
      <c r="K89" s="33">
        <f t="shared" si="9"/>
        <v>0</v>
      </c>
      <c r="L89" s="127"/>
      <c r="M89" s="128"/>
      <c r="N89" s="129"/>
    </row>
    <row r="90" spans="1:15" ht="28" x14ac:dyDescent="0.35">
      <c r="A90" s="1">
        <v>42</v>
      </c>
      <c r="B90" s="2" t="s">
        <v>47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1.5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5" ht="28" x14ac:dyDescent="0.35">
      <c r="A91" s="1">
        <v>43</v>
      </c>
      <c r="B91" s="2" t="s">
        <v>48</v>
      </c>
      <c r="C91" s="3" t="s">
        <v>261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1</v>
      </c>
      <c r="J91" s="3">
        <f t="shared" si="8"/>
        <v>0</v>
      </c>
      <c r="K91" s="33">
        <f t="shared" si="9"/>
        <v>0</v>
      </c>
      <c r="L91" s="127"/>
      <c r="M91" s="128"/>
      <c r="N91" s="129"/>
    </row>
    <row r="92" spans="1:15" ht="28" x14ac:dyDescent="0.35">
      <c r="A92" s="1">
        <v>44</v>
      </c>
      <c r="B92" s="2" t="s">
        <v>49</v>
      </c>
      <c r="C92" s="3" t="s">
        <v>260</v>
      </c>
      <c r="D92" s="3" t="s">
        <v>262</v>
      </c>
      <c r="E92" s="3">
        <v>1</v>
      </c>
      <c r="F92" s="38"/>
      <c r="G92" s="39"/>
      <c r="H92" s="48" t="str">
        <f>IFERROR(VLOOKUP(G92,params!$G$1:$H$6,2,FALSE),"")</f>
        <v/>
      </c>
      <c r="I92" s="3">
        <v>0.5</v>
      </c>
      <c r="J92" s="3">
        <f t="shared" si="8"/>
        <v>0.5</v>
      </c>
      <c r="K92" s="33">
        <f t="shared" si="9"/>
        <v>0</v>
      </c>
      <c r="L92" s="127"/>
      <c r="M92" s="128"/>
      <c r="N92" s="129"/>
    </row>
    <row r="93" spans="1:15" x14ac:dyDescent="0.35">
      <c r="I93" s="14" t="s">
        <v>309</v>
      </c>
      <c r="J93" s="34">
        <f>SUM(J86:J92)</f>
        <v>7</v>
      </c>
      <c r="K93" s="34">
        <f>SUM(K86:K92)</f>
        <v>0</v>
      </c>
    </row>
    <row r="95" spans="1:15" ht="15" x14ac:dyDescent="0.35">
      <c r="A95" s="139" t="s">
        <v>210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</row>
    <row r="96" spans="1:15" ht="39" customHeight="1" x14ac:dyDescent="0.35">
      <c r="A96" s="8" t="s">
        <v>340</v>
      </c>
      <c r="B96" s="7" t="s">
        <v>342</v>
      </c>
      <c r="C96" s="8" t="s">
        <v>17</v>
      </c>
      <c r="D96" s="8" t="s">
        <v>316</v>
      </c>
      <c r="E96" s="8" t="s">
        <v>259</v>
      </c>
      <c r="F96" s="8" t="s">
        <v>235</v>
      </c>
      <c r="G96" s="8" t="s">
        <v>329</v>
      </c>
      <c r="H96" s="8" t="s">
        <v>330</v>
      </c>
      <c r="I96" s="8" t="s">
        <v>233</v>
      </c>
      <c r="J96" s="8" t="s">
        <v>234</v>
      </c>
      <c r="K96" s="8" t="s">
        <v>252</v>
      </c>
      <c r="L96" s="124" t="s">
        <v>255</v>
      </c>
      <c r="M96" s="125"/>
      <c r="N96" s="126"/>
    </row>
    <row r="97" spans="1:14" ht="28" x14ac:dyDescent="0.35">
      <c r="A97" s="1">
        <v>45</v>
      </c>
      <c r="B97" s="2" t="s">
        <v>50</v>
      </c>
      <c r="C97" s="3" t="s">
        <v>261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7</v>
      </c>
      <c r="J97" s="3">
        <f t="shared" ref="J97:J119" si="10">IF(C97="Activo",I97,0)</f>
        <v>0</v>
      </c>
      <c r="K97" s="33">
        <f t="shared" ref="K97:K119" si="11">IFERROR(IF(AND(C97="Desactivo",F97&gt;0),F97/E97*I97*H97,IF(F97&lt;=E97,F97/E97*J97*H97,IF(F97&gt;E97,"Excesso de Evidênicias",0))),0)</f>
        <v>0</v>
      </c>
      <c r="L97" s="127"/>
      <c r="M97" s="128"/>
      <c r="N97" s="129"/>
    </row>
    <row r="98" spans="1:14" ht="28" x14ac:dyDescent="0.35">
      <c r="A98" s="1">
        <v>46</v>
      </c>
      <c r="B98" s="2" t="s">
        <v>211</v>
      </c>
      <c r="C98" s="3" t="s">
        <v>261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6</v>
      </c>
      <c r="J98" s="3">
        <f t="shared" si="10"/>
        <v>0</v>
      </c>
      <c r="K98" s="33">
        <f t="shared" si="11"/>
        <v>0</v>
      </c>
      <c r="L98" s="127"/>
      <c r="M98" s="128"/>
      <c r="N98" s="129"/>
    </row>
    <row r="99" spans="1:14" ht="28" x14ac:dyDescent="0.35">
      <c r="A99" s="1">
        <v>47</v>
      </c>
      <c r="B99" s="2" t="s">
        <v>212</v>
      </c>
      <c r="C99" s="3" t="s">
        <v>261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5</v>
      </c>
      <c r="J99" s="3">
        <f t="shared" si="10"/>
        <v>0</v>
      </c>
      <c r="K99" s="33">
        <f t="shared" si="11"/>
        <v>0</v>
      </c>
      <c r="L99" s="127"/>
      <c r="M99" s="128"/>
      <c r="N99" s="129"/>
    </row>
    <row r="100" spans="1:14" x14ac:dyDescent="0.35">
      <c r="A100" s="1">
        <v>48</v>
      </c>
      <c r="B100" s="2" t="s">
        <v>51</v>
      </c>
      <c r="C100" s="3" t="s">
        <v>260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4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49</v>
      </c>
      <c r="B101" s="2" t="s">
        <v>213</v>
      </c>
      <c r="C101" s="3" t="s">
        <v>261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4</v>
      </c>
      <c r="J101" s="3">
        <f t="shared" si="10"/>
        <v>0</v>
      </c>
      <c r="K101" s="33">
        <f t="shared" si="11"/>
        <v>0</v>
      </c>
      <c r="L101" s="127"/>
      <c r="M101" s="128"/>
      <c r="N101" s="129"/>
    </row>
    <row r="102" spans="1:14" ht="28" x14ac:dyDescent="0.35">
      <c r="A102" s="1">
        <v>50</v>
      </c>
      <c r="B102" s="2" t="s">
        <v>214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x14ac:dyDescent="0.35">
      <c r="A103" s="1">
        <v>51</v>
      </c>
      <c r="B103" s="2" t="s">
        <v>52</v>
      </c>
      <c r="C103" s="3" t="s">
        <v>261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0</v>
      </c>
      <c r="K103" s="33">
        <f t="shared" si="11"/>
        <v>0</v>
      </c>
      <c r="L103" s="127"/>
      <c r="M103" s="128"/>
      <c r="N103" s="129"/>
    </row>
    <row r="104" spans="1:14" ht="28" x14ac:dyDescent="0.35">
      <c r="A104" s="1">
        <v>52</v>
      </c>
      <c r="B104" s="2" t="s">
        <v>215</v>
      </c>
      <c r="C104" s="3" t="s">
        <v>261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3.5</v>
      </c>
      <c r="J104" s="3">
        <f t="shared" si="10"/>
        <v>0</v>
      </c>
      <c r="K104" s="33">
        <f t="shared" si="11"/>
        <v>0</v>
      </c>
      <c r="L104" s="127"/>
      <c r="M104" s="128"/>
      <c r="N104" s="129"/>
    </row>
    <row r="105" spans="1:14" x14ac:dyDescent="0.35">
      <c r="A105" s="1">
        <v>53</v>
      </c>
      <c r="B105" s="2" t="s">
        <v>53</v>
      </c>
      <c r="C105" s="3" t="s">
        <v>261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3</v>
      </c>
      <c r="J105" s="3">
        <f t="shared" si="10"/>
        <v>0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54</v>
      </c>
      <c r="B106" s="2" t="s">
        <v>216</v>
      </c>
      <c r="C106" s="3" t="s">
        <v>260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2.5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55</v>
      </c>
      <c r="B107" s="2" t="s">
        <v>54</v>
      </c>
      <c r="C107" s="3" t="s">
        <v>261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0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56</v>
      </c>
      <c r="B108" s="2" t="s">
        <v>55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ht="28" x14ac:dyDescent="0.35">
      <c r="A109" s="1">
        <v>57</v>
      </c>
      <c r="B109" s="2" t="s">
        <v>217</v>
      </c>
      <c r="C109" s="3" t="s">
        <v>261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2.5</v>
      </c>
      <c r="J109" s="3">
        <f t="shared" si="10"/>
        <v>0</v>
      </c>
      <c r="K109" s="33">
        <f t="shared" si="11"/>
        <v>0</v>
      </c>
      <c r="L109" s="127"/>
      <c r="M109" s="128"/>
      <c r="N109" s="129"/>
    </row>
    <row r="110" spans="1:14" x14ac:dyDescent="0.35">
      <c r="A110" s="1">
        <v>58</v>
      </c>
      <c r="B110" s="2" t="s">
        <v>56</v>
      </c>
      <c r="C110" s="3" t="s">
        <v>260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2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59</v>
      </c>
      <c r="B111" s="2" t="s">
        <v>218</v>
      </c>
      <c r="C111" s="3" t="s">
        <v>260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2</v>
      </c>
      <c r="K111" s="33">
        <f t="shared" si="11"/>
        <v>0</v>
      </c>
      <c r="L111" s="127"/>
      <c r="M111" s="128"/>
      <c r="N111" s="129"/>
    </row>
    <row r="112" spans="1:14" ht="28" x14ac:dyDescent="0.35">
      <c r="A112" s="1">
        <v>60</v>
      </c>
      <c r="B112" s="2" t="s">
        <v>57</v>
      </c>
      <c r="C112" s="3" t="s">
        <v>261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2</v>
      </c>
      <c r="J112" s="3">
        <f t="shared" si="10"/>
        <v>0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61</v>
      </c>
      <c r="B113" s="2" t="s">
        <v>58</v>
      </c>
      <c r="C113" s="3" t="s">
        <v>260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1.5</v>
      </c>
      <c r="J113" s="3">
        <f t="shared" si="10"/>
        <v>1.5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62</v>
      </c>
      <c r="B114" s="2" t="s">
        <v>59</v>
      </c>
      <c r="C114" s="3" t="s">
        <v>260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1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63</v>
      </c>
      <c r="B115" s="2" t="s">
        <v>60</v>
      </c>
      <c r="C115" s="3" t="s">
        <v>260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1</v>
      </c>
      <c r="K115" s="33">
        <f t="shared" si="11"/>
        <v>0</v>
      </c>
      <c r="L115" s="127"/>
      <c r="M115" s="128"/>
      <c r="N115" s="129"/>
    </row>
    <row r="116" spans="1:14" x14ac:dyDescent="0.35">
      <c r="A116" s="1">
        <v>64</v>
      </c>
      <c r="B116" s="2" t="s">
        <v>282</v>
      </c>
      <c r="C116" s="3" t="s">
        <v>260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1</v>
      </c>
      <c r="K116" s="33">
        <f t="shared" si="11"/>
        <v>0</v>
      </c>
      <c r="L116" s="127"/>
      <c r="M116" s="128"/>
      <c r="N116" s="129"/>
    </row>
    <row r="117" spans="1:14" ht="28" x14ac:dyDescent="0.35">
      <c r="A117" s="1">
        <v>65</v>
      </c>
      <c r="B117" s="2" t="s">
        <v>219</v>
      </c>
      <c r="C117" s="3" t="s">
        <v>260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1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66</v>
      </c>
      <c r="B118" s="2" t="s">
        <v>220</v>
      </c>
      <c r="C118" s="3" t="s">
        <v>261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1</v>
      </c>
      <c r="J118" s="3">
        <f t="shared" si="10"/>
        <v>0</v>
      </c>
      <c r="K118" s="33">
        <f t="shared" si="11"/>
        <v>0</v>
      </c>
      <c r="L118" s="127"/>
      <c r="M118" s="128"/>
      <c r="N118" s="129"/>
    </row>
    <row r="119" spans="1:14" x14ac:dyDescent="0.35">
      <c r="A119" s="1">
        <v>67</v>
      </c>
      <c r="B119" s="2" t="s">
        <v>221</v>
      </c>
      <c r="C119" s="3" t="s">
        <v>260</v>
      </c>
      <c r="D119" s="3" t="s">
        <v>262</v>
      </c>
      <c r="E119" s="3">
        <v>1</v>
      </c>
      <c r="F119" s="38"/>
      <c r="G119" s="39"/>
      <c r="H119" s="48" t="str">
        <f>IFERROR(VLOOKUP(G119,params!$G$1:$H$6,2,FALSE),"")</f>
        <v/>
      </c>
      <c r="I119" s="3">
        <v>0.5</v>
      </c>
      <c r="J119" s="3">
        <f t="shared" si="10"/>
        <v>0.5</v>
      </c>
      <c r="K119" s="33">
        <f t="shared" si="11"/>
        <v>0</v>
      </c>
      <c r="L119" s="127"/>
      <c r="M119" s="128"/>
      <c r="N119" s="129"/>
    </row>
    <row r="120" spans="1:14" x14ac:dyDescent="0.35">
      <c r="I120" s="14" t="s">
        <v>309</v>
      </c>
      <c r="J120" s="34">
        <f>SUM(J97:J119)</f>
        <v>16.5</v>
      </c>
      <c r="K120" s="34">
        <f>SUM(K97:K119)</f>
        <v>0</v>
      </c>
    </row>
    <row r="122" spans="1:14" ht="15" x14ac:dyDescent="0.35">
      <c r="A122" s="139" t="s">
        <v>222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1:14" ht="39" customHeight="1" x14ac:dyDescent="0.35">
      <c r="A123" s="8" t="s">
        <v>340</v>
      </c>
      <c r="B123" s="7" t="s">
        <v>342</v>
      </c>
      <c r="C123" s="8" t="s">
        <v>17</v>
      </c>
      <c r="D123" s="8" t="s">
        <v>316</v>
      </c>
      <c r="E123" s="8" t="s">
        <v>259</v>
      </c>
      <c r="F123" s="8" t="s">
        <v>235</v>
      </c>
      <c r="G123" s="8" t="s">
        <v>329</v>
      </c>
      <c r="H123" s="8" t="s">
        <v>330</v>
      </c>
      <c r="I123" s="8" t="s">
        <v>233</v>
      </c>
      <c r="J123" s="8" t="s">
        <v>234</v>
      </c>
      <c r="K123" s="8" t="s">
        <v>252</v>
      </c>
      <c r="L123" s="124" t="s">
        <v>255</v>
      </c>
      <c r="M123" s="125"/>
      <c r="N123" s="126"/>
    </row>
    <row r="124" spans="1:14" x14ac:dyDescent="0.35">
      <c r="A124" s="1">
        <v>68</v>
      </c>
      <c r="B124" s="2" t="s">
        <v>61</v>
      </c>
      <c r="C124" s="3" t="s">
        <v>261</v>
      </c>
      <c r="D124" s="3" t="s">
        <v>262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7</v>
      </c>
      <c r="J124" s="3">
        <f t="shared" ref="J124:J138" si="12">IF(C124="Activo",I124,0)</f>
        <v>0</v>
      </c>
      <c r="K124" s="33">
        <f t="shared" ref="K124:K138" si="13">IFERROR(IF(AND(C124="Desactivo",F124&gt;0),F124/E124*I124*H124,IF(F124&lt;=E124,F124/E124*J124*H124,IF(F124&gt;E124,"Excesso de Evidênicias",0))),0)</f>
        <v>0</v>
      </c>
      <c r="L124" s="127"/>
      <c r="M124" s="128"/>
      <c r="N124" s="129"/>
    </row>
    <row r="125" spans="1:14" x14ac:dyDescent="0.35">
      <c r="A125" s="1">
        <v>69</v>
      </c>
      <c r="B125" s="2" t="s">
        <v>62</v>
      </c>
      <c r="C125" s="3" t="s">
        <v>261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6</v>
      </c>
      <c r="J125" s="3">
        <f t="shared" si="12"/>
        <v>0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70</v>
      </c>
      <c r="B126" s="2" t="s">
        <v>63</v>
      </c>
      <c r="C126" s="3" t="s">
        <v>261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0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71</v>
      </c>
      <c r="B127" s="2" t="s">
        <v>64</v>
      </c>
      <c r="C127" s="3" t="s">
        <v>260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5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72</v>
      </c>
      <c r="B128" s="2" t="s">
        <v>283</v>
      </c>
      <c r="C128" s="3" t="s">
        <v>261</v>
      </c>
      <c r="D128" s="3" t="s">
        <v>263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5</v>
      </c>
      <c r="J128" s="3">
        <f t="shared" si="12"/>
        <v>0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73</v>
      </c>
      <c r="B129" s="2" t="s">
        <v>65</v>
      </c>
      <c r="C129" s="3" t="s">
        <v>260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4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74</v>
      </c>
      <c r="B130" s="2" t="s">
        <v>66</v>
      </c>
      <c r="C130" s="3" t="s">
        <v>261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0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75</v>
      </c>
      <c r="B131" s="2" t="s">
        <v>67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76</v>
      </c>
      <c r="B132" s="6" t="s">
        <v>68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4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77</v>
      </c>
      <c r="B133" s="6" t="s">
        <v>69</v>
      </c>
      <c r="C133" s="3" t="s">
        <v>261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0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78</v>
      </c>
      <c r="B134" s="2" t="s">
        <v>70</v>
      </c>
      <c r="C134" s="3" t="s">
        <v>261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0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79</v>
      </c>
      <c r="B135" s="2" t="s">
        <v>71</v>
      </c>
      <c r="C135" s="3" t="s">
        <v>260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3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80</v>
      </c>
      <c r="B136" s="2" t="s">
        <v>72</v>
      </c>
      <c r="C136" s="3" t="s">
        <v>260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3</v>
      </c>
      <c r="J136" s="3">
        <f t="shared" si="12"/>
        <v>3</v>
      </c>
      <c r="K136" s="33">
        <f t="shared" si="13"/>
        <v>0</v>
      </c>
      <c r="L136" s="127"/>
      <c r="M136" s="128"/>
      <c r="N136" s="129"/>
    </row>
    <row r="137" spans="1:14" x14ac:dyDescent="0.35">
      <c r="A137" s="1">
        <v>81</v>
      </c>
      <c r="B137" s="2" t="s">
        <v>73</v>
      </c>
      <c r="C137" s="3" t="s">
        <v>260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2</v>
      </c>
      <c r="K137" s="33">
        <f t="shared" si="13"/>
        <v>0</v>
      </c>
      <c r="L137" s="127"/>
      <c r="M137" s="128"/>
      <c r="N137" s="129"/>
    </row>
    <row r="138" spans="1:14" ht="28" x14ac:dyDescent="0.35">
      <c r="A138" s="1">
        <v>82</v>
      </c>
      <c r="B138" s="2" t="s">
        <v>74</v>
      </c>
      <c r="C138" s="3" t="s">
        <v>260</v>
      </c>
      <c r="D138" s="3" t="s">
        <v>265</v>
      </c>
      <c r="E138" s="3">
        <v>1</v>
      </c>
      <c r="F138" s="38"/>
      <c r="G138" s="39"/>
      <c r="H138" s="48" t="str">
        <f>IFERROR(VLOOKUP(G138,params!$G$1:$H$6,2,FALSE),"")</f>
        <v/>
      </c>
      <c r="I138" s="3">
        <v>2</v>
      </c>
      <c r="J138" s="3">
        <f t="shared" si="12"/>
        <v>2</v>
      </c>
      <c r="K138" s="33">
        <f t="shared" si="13"/>
        <v>0</v>
      </c>
      <c r="L138" s="127"/>
      <c r="M138" s="128"/>
      <c r="N138" s="129"/>
    </row>
    <row r="139" spans="1:14" x14ac:dyDescent="0.35">
      <c r="I139" s="14" t="s">
        <v>309</v>
      </c>
      <c r="J139" s="34">
        <f>SUM(J124:J138)</f>
        <v>19</v>
      </c>
      <c r="K139" s="34">
        <f>SUM(K124:K138)</f>
        <v>0</v>
      </c>
    </row>
    <row r="141" spans="1:14" ht="15" x14ac:dyDescent="0.35">
      <c r="A141" s="146" t="s">
        <v>223</v>
      </c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ht="39" customHeight="1" x14ac:dyDescent="0.35">
      <c r="A142" s="8" t="s">
        <v>340</v>
      </c>
      <c r="B142" s="7" t="s">
        <v>342</v>
      </c>
      <c r="C142" s="8" t="s">
        <v>17</v>
      </c>
      <c r="D142" s="8" t="s">
        <v>316</v>
      </c>
      <c r="E142" s="8" t="s">
        <v>259</v>
      </c>
      <c r="F142" s="8" t="s">
        <v>235</v>
      </c>
      <c r="G142" s="8" t="s">
        <v>329</v>
      </c>
      <c r="H142" s="8" t="s">
        <v>330</v>
      </c>
      <c r="I142" s="8" t="s">
        <v>233</v>
      </c>
      <c r="J142" s="8" t="s">
        <v>234</v>
      </c>
      <c r="K142" s="8" t="s">
        <v>252</v>
      </c>
      <c r="L142" s="124" t="s">
        <v>255</v>
      </c>
      <c r="M142" s="125"/>
      <c r="N142" s="126"/>
    </row>
    <row r="143" spans="1:14" x14ac:dyDescent="0.35">
      <c r="A143" s="1">
        <v>83</v>
      </c>
      <c r="B143" s="2" t="s">
        <v>75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5</v>
      </c>
      <c r="J143" s="3">
        <f t="shared" ref="J143:J153" si="14">IF(C143="Activo",I143,0)</f>
        <v>0</v>
      </c>
      <c r="K143" s="33">
        <f t="shared" ref="K143:K153" si="15">IFERROR(IF(AND(C143="Desactivo",F143&gt;0),F143/E143*I143*H143,IF(F143&lt;=E143,F143/E143*J143*H143,IF(F143&gt;E143,"Excesso de Evidênicias",0))),0)</f>
        <v>0</v>
      </c>
      <c r="L143" s="127"/>
      <c r="M143" s="128"/>
      <c r="N143" s="129"/>
    </row>
    <row r="144" spans="1:14" x14ac:dyDescent="0.35">
      <c r="A144" s="1">
        <v>84</v>
      </c>
      <c r="B144" s="2" t="s">
        <v>76</v>
      </c>
      <c r="C144" s="3" t="s">
        <v>261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0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85</v>
      </c>
      <c r="B145" s="2" t="s">
        <v>284</v>
      </c>
      <c r="C145" s="3" t="s">
        <v>261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3.5</v>
      </c>
      <c r="J145" s="3">
        <f t="shared" si="14"/>
        <v>0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86</v>
      </c>
      <c r="B146" s="2" t="s">
        <v>77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87</v>
      </c>
      <c r="B147" s="2" t="s">
        <v>78</v>
      </c>
      <c r="C147" s="3" t="s">
        <v>260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3</v>
      </c>
      <c r="J147" s="3">
        <f t="shared" si="14"/>
        <v>3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88</v>
      </c>
      <c r="B148" s="2" t="s">
        <v>79</v>
      </c>
      <c r="C148" s="3" t="s">
        <v>261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0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89</v>
      </c>
      <c r="B149" s="2" t="s">
        <v>80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2.5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x14ac:dyDescent="0.35">
      <c r="A150" s="1">
        <v>90</v>
      </c>
      <c r="B150" s="2" t="s">
        <v>81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2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ht="28" x14ac:dyDescent="0.35">
      <c r="A151" s="1">
        <v>91</v>
      </c>
      <c r="B151" s="2" t="s">
        <v>82</v>
      </c>
      <c r="C151" s="3" t="s">
        <v>261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0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92</v>
      </c>
      <c r="B152" s="2" t="s">
        <v>224</v>
      </c>
      <c r="C152" s="3" t="s">
        <v>261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1.5</v>
      </c>
      <c r="J152" s="3">
        <f t="shared" si="14"/>
        <v>0</v>
      </c>
      <c r="K152" s="33">
        <f t="shared" si="15"/>
        <v>0</v>
      </c>
      <c r="L152" s="127"/>
      <c r="M152" s="128"/>
      <c r="N152" s="129"/>
    </row>
    <row r="153" spans="1:14" x14ac:dyDescent="0.35">
      <c r="A153" s="1">
        <v>93</v>
      </c>
      <c r="B153" s="2" t="s">
        <v>83</v>
      </c>
      <c r="C153" s="3" t="s">
        <v>260</v>
      </c>
      <c r="D153" s="3" t="s">
        <v>262</v>
      </c>
      <c r="E153" s="3">
        <v>1</v>
      </c>
      <c r="F153" s="38"/>
      <c r="G153" s="39"/>
      <c r="H153" s="48" t="str">
        <f>IFERROR(VLOOKUP(G153,params!$G$1:$H$6,2,FALSE),"")</f>
        <v/>
      </c>
      <c r="I153" s="3">
        <v>1</v>
      </c>
      <c r="J153" s="3">
        <f t="shared" si="14"/>
        <v>1</v>
      </c>
      <c r="K153" s="33">
        <f t="shared" si="15"/>
        <v>0</v>
      </c>
      <c r="L153" s="127"/>
      <c r="M153" s="128"/>
      <c r="N153" s="129"/>
    </row>
    <row r="154" spans="1:14" x14ac:dyDescent="0.35">
      <c r="I154" s="14" t="s">
        <v>309</v>
      </c>
      <c r="J154" s="34">
        <f>SUM(J143:J153)</f>
        <v>4</v>
      </c>
      <c r="K154" s="34">
        <f>SUM(K143:K153)</f>
        <v>0</v>
      </c>
    </row>
    <row r="156" spans="1:14" ht="15" x14ac:dyDescent="0.35">
      <c r="A156" s="139" t="s">
        <v>225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1:14" ht="39" customHeight="1" x14ac:dyDescent="0.35">
      <c r="A157" s="8" t="s">
        <v>340</v>
      </c>
      <c r="B157" s="7" t="s">
        <v>342</v>
      </c>
      <c r="C157" s="8" t="s">
        <v>17</v>
      </c>
      <c r="D157" s="8" t="s">
        <v>316</v>
      </c>
      <c r="E157" s="8" t="s">
        <v>259</v>
      </c>
      <c r="F157" s="8" t="s">
        <v>235</v>
      </c>
      <c r="G157" s="8" t="s">
        <v>329</v>
      </c>
      <c r="H157" s="8" t="s">
        <v>330</v>
      </c>
      <c r="I157" s="8" t="s">
        <v>233</v>
      </c>
      <c r="J157" s="8" t="s">
        <v>234</v>
      </c>
      <c r="K157" s="8" t="s">
        <v>252</v>
      </c>
      <c r="L157" s="124" t="s">
        <v>255</v>
      </c>
      <c r="M157" s="125"/>
      <c r="N157" s="126"/>
    </row>
    <row r="158" spans="1:14" x14ac:dyDescent="0.35">
      <c r="A158" s="1">
        <v>94</v>
      </c>
      <c r="B158" s="2" t="s">
        <v>226</v>
      </c>
      <c r="C158" s="3" t="s">
        <v>261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5</v>
      </c>
      <c r="J158" s="3">
        <f t="shared" ref="J158:J161" si="16">IF(C158="Activo",I158,0)</f>
        <v>0</v>
      </c>
      <c r="K158" s="33">
        <f t="shared" ref="K158:K161" si="17">IFERROR(IF(AND(C158="Desactivo",F158&gt;0),F158/E158*I158*H158,IF(F158&lt;=E158,F158/E158*J158*H158,IF(F158&gt;E158,"Excesso de Evidênicias",0))),0)</f>
        <v>0</v>
      </c>
      <c r="L158" s="127"/>
      <c r="M158" s="128"/>
      <c r="N158" s="129"/>
    </row>
    <row r="159" spans="1:14" x14ac:dyDescent="0.35">
      <c r="A159" s="1">
        <v>95</v>
      </c>
      <c r="B159" s="2" t="s">
        <v>227</v>
      </c>
      <c r="C159" s="3" t="s">
        <v>261</v>
      </c>
      <c r="D159" s="3" t="s">
        <v>262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3</v>
      </c>
      <c r="J159" s="3">
        <f t="shared" si="16"/>
        <v>0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96</v>
      </c>
      <c r="B160" s="2" t="s">
        <v>228</v>
      </c>
      <c r="C160" s="3" t="s">
        <v>260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1.5</v>
      </c>
      <c r="J160" s="3">
        <f t="shared" si="16"/>
        <v>1.5</v>
      </c>
      <c r="K160" s="33">
        <f t="shared" si="17"/>
        <v>0</v>
      </c>
      <c r="L160" s="127"/>
      <c r="M160" s="128"/>
      <c r="N160" s="129"/>
    </row>
    <row r="161" spans="1:14" x14ac:dyDescent="0.35">
      <c r="A161" s="1">
        <v>97</v>
      </c>
      <c r="B161" s="2" t="s">
        <v>229</v>
      </c>
      <c r="C161" s="3" t="s">
        <v>260</v>
      </c>
      <c r="D161" s="3" t="s">
        <v>265</v>
      </c>
      <c r="E161" s="3">
        <v>1</v>
      </c>
      <c r="F161" s="38"/>
      <c r="G161" s="39"/>
      <c r="H161" s="48" t="str">
        <f>IFERROR(VLOOKUP(G161,params!$G$1:$H$6,2,FALSE),"")</f>
        <v/>
      </c>
      <c r="I161" s="3">
        <v>1</v>
      </c>
      <c r="J161" s="3">
        <f t="shared" si="16"/>
        <v>1</v>
      </c>
      <c r="K161" s="33">
        <f t="shared" si="17"/>
        <v>0</v>
      </c>
      <c r="L161" s="127"/>
      <c r="M161" s="128"/>
      <c r="N161" s="129"/>
    </row>
    <row r="162" spans="1:14" x14ac:dyDescent="0.35">
      <c r="I162" s="14" t="s">
        <v>309</v>
      </c>
      <c r="J162" s="34">
        <f>SUM(J158:J161)</f>
        <v>2.5</v>
      </c>
      <c r="K162" s="34">
        <f>SUM(K158:K161)</f>
        <v>0</v>
      </c>
      <c r="L162" s="36"/>
      <c r="M162" s="35"/>
    </row>
    <row r="164" spans="1:14" ht="15" x14ac:dyDescent="0.35">
      <c r="A164" s="139" t="s">
        <v>230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1:14" ht="39" customHeight="1" x14ac:dyDescent="0.35">
      <c r="A165" s="8" t="s">
        <v>340</v>
      </c>
      <c r="B165" s="7" t="s">
        <v>342</v>
      </c>
      <c r="C165" s="8" t="s">
        <v>17</v>
      </c>
      <c r="D165" s="8" t="s">
        <v>316</v>
      </c>
      <c r="E165" s="8" t="s">
        <v>259</v>
      </c>
      <c r="F165" s="8" t="s">
        <v>235</v>
      </c>
      <c r="G165" s="8" t="s">
        <v>329</v>
      </c>
      <c r="H165" s="8" t="s">
        <v>330</v>
      </c>
      <c r="I165" s="8" t="s">
        <v>233</v>
      </c>
      <c r="J165" s="8" t="s">
        <v>234</v>
      </c>
      <c r="K165" s="8" t="s">
        <v>252</v>
      </c>
      <c r="L165" s="124" t="s">
        <v>255</v>
      </c>
      <c r="M165" s="125"/>
      <c r="N165" s="126"/>
    </row>
    <row r="166" spans="1:14" x14ac:dyDescent="0.35">
      <c r="A166" s="1">
        <v>98</v>
      </c>
      <c r="B166" s="4" t="s">
        <v>84</v>
      </c>
      <c r="C166" s="3" t="s">
        <v>261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7</v>
      </c>
      <c r="J166" s="3">
        <f t="shared" ref="J166:J185" si="18">IF(C166="Activo",I166,0)</f>
        <v>0</v>
      </c>
      <c r="K166" s="33">
        <f t="shared" ref="K166:K185" si="19">IFERROR(IF(AND(C166="Desactivo",F166&gt;0),F166/E166*I166*H166,IF(F166&lt;=E166,F166/E166*J166*H166,IF(F166&gt;E166,"Excesso de Evidênicias",0))),0)</f>
        <v>0</v>
      </c>
      <c r="L166" s="127"/>
      <c r="M166" s="128"/>
      <c r="N166" s="129"/>
    </row>
    <row r="167" spans="1:14" ht="28" x14ac:dyDescent="0.35">
      <c r="A167" s="1">
        <v>99</v>
      </c>
      <c r="B167" s="4" t="s">
        <v>85</v>
      </c>
      <c r="C167" s="3" t="s">
        <v>261</v>
      </c>
      <c r="D167" s="3" t="s">
        <v>262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5</v>
      </c>
      <c r="J167" s="3">
        <f t="shared" si="18"/>
        <v>0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100</v>
      </c>
      <c r="B168" s="4" t="s">
        <v>86</v>
      </c>
      <c r="C168" s="3" t="s">
        <v>261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0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101</v>
      </c>
      <c r="B169" s="4" t="s">
        <v>87</v>
      </c>
      <c r="C169" s="3" t="s">
        <v>261</v>
      </c>
      <c r="D169" s="3" t="s">
        <v>263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4</v>
      </c>
      <c r="J169" s="3">
        <f t="shared" si="18"/>
        <v>0</v>
      </c>
      <c r="K169" s="33">
        <f t="shared" si="19"/>
        <v>0</v>
      </c>
      <c r="L169" s="127"/>
      <c r="M169" s="128"/>
      <c r="N169" s="129"/>
    </row>
    <row r="170" spans="1:14" ht="28" x14ac:dyDescent="0.35">
      <c r="A170" s="1">
        <v>102</v>
      </c>
      <c r="B170" s="4" t="s">
        <v>88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3.5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103</v>
      </c>
      <c r="B171" s="4" t="s">
        <v>89</v>
      </c>
      <c r="C171" s="3" t="s">
        <v>261</v>
      </c>
      <c r="D171" s="3" t="s">
        <v>262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3</v>
      </c>
      <c r="J171" s="3">
        <f t="shared" si="18"/>
        <v>0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104</v>
      </c>
      <c r="B172" s="4" t="s">
        <v>90</v>
      </c>
      <c r="C172" s="3" t="s">
        <v>260</v>
      </c>
      <c r="D172" s="3" t="s">
        <v>265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2.5</v>
      </c>
      <c r="K172" s="33">
        <f t="shared" si="19"/>
        <v>0</v>
      </c>
      <c r="L172" s="127"/>
      <c r="M172" s="128"/>
      <c r="N172" s="129"/>
    </row>
    <row r="173" spans="1:14" x14ac:dyDescent="0.35">
      <c r="A173" s="1">
        <v>105</v>
      </c>
      <c r="B173" s="4" t="s">
        <v>91</v>
      </c>
      <c r="C173" s="3" t="s">
        <v>261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0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106</v>
      </c>
      <c r="B174" s="4" t="s">
        <v>92</v>
      </c>
      <c r="C174" s="3" t="s">
        <v>261</v>
      </c>
      <c r="D174" s="3" t="s">
        <v>262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2.5</v>
      </c>
      <c r="J174" s="3">
        <f t="shared" si="18"/>
        <v>0</v>
      </c>
      <c r="K174" s="33">
        <f t="shared" si="19"/>
        <v>0</v>
      </c>
      <c r="L174" s="127"/>
      <c r="M174" s="128"/>
      <c r="N174" s="129"/>
    </row>
    <row r="175" spans="1:14" ht="28" x14ac:dyDescent="0.35">
      <c r="A175" s="1">
        <v>107</v>
      </c>
      <c r="B175" s="4" t="s">
        <v>93</v>
      </c>
      <c r="C175" s="3" t="s">
        <v>260</v>
      </c>
      <c r="D175" s="3" t="s">
        <v>265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2</v>
      </c>
      <c r="K175" s="33">
        <f t="shared" si="19"/>
        <v>0</v>
      </c>
      <c r="L175" s="127"/>
      <c r="M175" s="128"/>
      <c r="N175" s="129"/>
    </row>
    <row r="176" spans="1:14" x14ac:dyDescent="0.35">
      <c r="A176" s="1">
        <v>108</v>
      </c>
      <c r="B176" s="4" t="s">
        <v>94</v>
      </c>
      <c r="C176" s="3" t="s">
        <v>261</v>
      </c>
      <c r="D176" s="3" t="s">
        <v>263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2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ht="28" x14ac:dyDescent="0.35">
      <c r="A177" s="1">
        <v>109</v>
      </c>
      <c r="B177" s="4" t="s">
        <v>95</v>
      </c>
      <c r="C177" s="3" t="s">
        <v>261</v>
      </c>
      <c r="D177" s="3" t="s">
        <v>262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0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110</v>
      </c>
      <c r="B178" s="4" t="s">
        <v>96</v>
      </c>
      <c r="C178" s="3" t="s">
        <v>260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1.5</v>
      </c>
      <c r="K178" s="33">
        <f t="shared" si="19"/>
        <v>0</v>
      </c>
      <c r="L178" s="127"/>
      <c r="M178" s="128"/>
      <c r="N178" s="129"/>
    </row>
    <row r="179" spans="1:14" x14ac:dyDescent="0.35">
      <c r="A179" s="1">
        <v>111</v>
      </c>
      <c r="B179" s="4" t="s">
        <v>97</v>
      </c>
      <c r="C179" s="3" t="s">
        <v>260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1.5</v>
      </c>
      <c r="K179" s="33">
        <f t="shared" si="19"/>
        <v>0</v>
      </c>
      <c r="L179" s="127"/>
      <c r="M179" s="128"/>
      <c r="N179" s="129"/>
    </row>
    <row r="180" spans="1:14" ht="28" x14ac:dyDescent="0.35">
      <c r="A180" s="1">
        <v>112</v>
      </c>
      <c r="B180" s="4" t="s">
        <v>98</v>
      </c>
      <c r="C180" s="3" t="s">
        <v>260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1.5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113</v>
      </c>
      <c r="B181" s="4" t="s">
        <v>99</v>
      </c>
      <c r="C181" s="3" t="s">
        <v>260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1.5</v>
      </c>
      <c r="J181" s="3">
        <f t="shared" si="18"/>
        <v>1.5</v>
      </c>
      <c r="K181" s="33">
        <f t="shared" si="19"/>
        <v>0</v>
      </c>
      <c r="L181" s="127"/>
      <c r="M181" s="128"/>
      <c r="N181" s="129"/>
    </row>
    <row r="182" spans="1:14" x14ac:dyDescent="0.35">
      <c r="A182" s="1">
        <v>114</v>
      </c>
      <c r="B182" s="4" t="s">
        <v>100</v>
      </c>
      <c r="C182" s="3" t="s">
        <v>260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1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115</v>
      </c>
      <c r="B183" s="4" t="s">
        <v>101</v>
      </c>
      <c r="C183" s="3" t="s">
        <v>261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0</v>
      </c>
      <c r="K183" s="33">
        <f t="shared" si="19"/>
        <v>0</v>
      </c>
      <c r="L183" s="127"/>
      <c r="M183" s="128"/>
      <c r="N183" s="129"/>
    </row>
    <row r="184" spans="1:14" ht="28" x14ac:dyDescent="0.35">
      <c r="A184" s="1">
        <v>116</v>
      </c>
      <c r="B184" s="4" t="s">
        <v>102</v>
      </c>
      <c r="C184" s="3" t="s">
        <v>260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1</v>
      </c>
      <c r="J184" s="3">
        <f t="shared" si="18"/>
        <v>1</v>
      </c>
      <c r="K184" s="33">
        <f t="shared" si="19"/>
        <v>0</v>
      </c>
      <c r="L184" s="127"/>
      <c r="M184" s="128"/>
      <c r="N184" s="129"/>
    </row>
    <row r="185" spans="1:14" x14ac:dyDescent="0.35">
      <c r="A185" s="1">
        <v>117</v>
      </c>
      <c r="B185" s="4" t="s">
        <v>103</v>
      </c>
      <c r="C185" s="3" t="s">
        <v>260</v>
      </c>
      <c r="D185" s="3" t="s">
        <v>264</v>
      </c>
      <c r="E185" s="3">
        <v>1</v>
      </c>
      <c r="F185" s="38"/>
      <c r="G185" s="39"/>
      <c r="H185" s="48" t="str">
        <f>IFERROR(VLOOKUP(G185,params!$G$1:$H$6,2,FALSE),"")</f>
        <v/>
      </c>
      <c r="I185" s="3">
        <v>0.5</v>
      </c>
      <c r="J185" s="3">
        <f t="shared" si="18"/>
        <v>0.5</v>
      </c>
      <c r="K185" s="33">
        <f t="shared" si="19"/>
        <v>0</v>
      </c>
      <c r="L185" s="127"/>
      <c r="M185" s="128"/>
      <c r="N185" s="129"/>
    </row>
    <row r="186" spans="1:14" x14ac:dyDescent="0.35">
      <c r="I186" s="14" t="s">
        <v>309</v>
      </c>
      <c r="J186" s="34">
        <f>SUM(J166:J185)</f>
        <v>13</v>
      </c>
      <c r="K186" s="34">
        <f>SUM(K166:K185)</f>
        <v>0</v>
      </c>
    </row>
    <row r="188" spans="1:14" ht="15" x14ac:dyDescent="0.35">
      <c r="A188" s="139" t="s">
        <v>104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</row>
    <row r="189" spans="1:14" ht="39" customHeight="1" x14ac:dyDescent="0.35">
      <c r="A189" s="8" t="s">
        <v>340</v>
      </c>
      <c r="B189" s="7" t="s">
        <v>342</v>
      </c>
      <c r="C189" s="8" t="s">
        <v>17</v>
      </c>
      <c r="D189" s="8" t="s">
        <v>316</v>
      </c>
      <c r="E189" s="8" t="s">
        <v>259</v>
      </c>
      <c r="F189" s="8" t="s">
        <v>235</v>
      </c>
      <c r="G189" s="8" t="s">
        <v>329</v>
      </c>
      <c r="H189" s="8" t="s">
        <v>330</v>
      </c>
      <c r="I189" s="8" t="s">
        <v>233</v>
      </c>
      <c r="J189" s="8" t="s">
        <v>234</v>
      </c>
      <c r="K189" s="8" t="s">
        <v>252</v>
      </c>
      <c r="L189" s="124" t="s">
        <v>255</v>
      </c>
      <c r="M189" s="125"/>
      <c r="N189" s="126"/>
    </row>
    <row r="190" spans="1:14" x14ac:dyDescent="0.35">
      <c r="A190" s="1">
        <v>118</v>
      </c>
      <c r="B190" s="4" t="s">
        <v>105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7</v>
      </c>
      <c r="J190" s="3">
        <f t="shared" ref="J190:J199" si="20">IF(C190="Activo",I190,0)</f>
        <v>0</v>
      </c>
      <c r="K190" s="33">
        <f t="shared" ref="K190:K199" si="21">IFERROR(IF(AND(C190="Desactivo",F190&gt;0),F190/E190*I190*H190,IF(F190&lt;=E190,F190/E190*J190*H190,IF(F190&gt;E190,"Excesso de Evidênicias",0))),0)</f>
        <v>0</v>
      </c>
      <c r="L190" s="127"/>
      <c r="M190" s="128"/>
      <c r="N190" s="129"/>
    </row>
    <row r="191" spans="1:14" x14ac:dyDescent="0.35">
      <c r="A191" s="1">
        <v>119</v>
      </c>
      <c r="B191" s="4" t="s">
        <v>106</v>
      </c>
      <c r="C191" s="3" t="s">
        <v>261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6</v>
      </c>
      <c r="J191" s="3">
        <f t="shared" si="20"/>
        <v>0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120</v>
      </c>
      <c r="B192" s="4" t="s">
        <v>107</v>
      </c>
      <c r="C192" s="3" t="s">
        <v>260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5</v>
      </c>
      <c r="J192" s="3">
        <f t="shared" si="20"/>
        <v>5</v>
      </c>
      <c r="K192" s="33">
        <f t="shared" si="21"/>
        <v>0</v>
      </c>
      <c r="L192" s="127"/>
      <c r="M192" s="128"/>
      <c r="N192" s="129"/>
    </row>
    <row r="193" spans="1:14" x14ac:dyDescent="0.35">
      <c r="A193" s="1">
        <v>121</v>
      </c>
      <c r="B193" s="4" t="s">
        <v>108</v>
      </c>
      <c r="C193" s="3" t="s">
        <v>260</v>
      </c>
      <c r="D193" s="3" t="s">
        <v>263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4</v>
      </c>
      <c r="J193" s="3">
        <f t="shared" si="20"/>
        <v>4</v>
      </c>
      <c r="K193" s="33">
        <f t="shared" si="21"/>
        <v>0</v>
      </c>
      <c r="L193" s="127"/>
      <c r="M193" s="128"/>
      <c r="N193" s="129"/>
    </row>
    <row r="194" spans="1:14" ht="28" x14ac:dyDescent="0.35">
      <c r="A194" s="1">
        <v>122</v>
      </c>
      <c r="B194" s="4" t="s">
        <v>109</v>
      </c>
      <c r="C194" s="3" t="s">
        <v>260</v>
      </c>
      <c r="D194" s="3" t="s">
        <v>265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3</v>
      </c>
      <c r="J194" s="3">
        <f t="shared" si="20"/>
        <v>3</v>
      </c>
      <c r="K194" s="33">
        <f t="shared" si="21"/>
        <v>0</v>
      </c>
      <c r="L194" s="127"/>
      <c r="M194" s="128"/>
      <c r="N194" s="129"/>
    </row>
    <row r="195" spans="1:14" x14ac:dyDescent="0.35">
      <c r="A195" s="1">
        <v>123</v>
      </c>
      <c r="B195" s="4" t="s">
        <v>202</v>
      </c>
      <c r="C195" s="3" t="s">
        <v>260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2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124</v>
      </c>
      <c r="B196" s="4" t="s">
        <v>110</v>
      </c>
      <c r="C196" s="3" t="s">
        <v>260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2</v>
      </c>
      <c r="K196" s="33">
        <f t="shared" si="21"/>
        <v>0</v>
      </c>
      <c r="L196" s="127"/>
      <c r="M196" s="128"/>
      <c r="N196" s="129"/>
    </row>
    <row r="197" spans="1:14" ht="28" x14ac:dyDescent="0.35">
      <c r="A197" s="1">
        <v>125</v>
      </c>
      <c r="B197" s="4" t="s">
        <v>111</v>
      </c>
      <c r="C197" s="3" t="s">
        <v>260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2</v>
      </c>
      <c r="J197" s="3">
        <f t="shared" si="20"/>
        <v>2</v>
      </c>
      <c r="K197" s="33">
        <f t="shared" si="21"/>
        <v>0</v>
      </c>
      <c r="L197" s="127"/>
      <c r="M197" s="128"/>
      <c r="N197" s="129"/>
    </row>
    <row r="198" spans="1:14" ht="42" x14ac:dyDescent="0.35">
      <c r="A198" s="1">
        <v>126</v>
      </c>
      <c r="B198" s="4" t="s">
        <v>112</v>
      </c>
      <c r="C198" s="3" t="s">
        <v>260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1</v>
      </c>
      <c r="K198" s="33">
        <f t="shared" si="21"/>
        <v>0</v>
      </c>
      <c r="L198" s="127"/>
      <c r="M198" s="128"/>
      <c r="N198" s="129"/>
    </row>
    <row r="199" spans="1:14" ht="28" x14ac:dyDescent="0.35">
      <c r="A199" s="1">
        <v>127</v>
      </c>
      <c r="B199" s="4" t="s">
        <v>113</v>
      </c>
      <c r="C199" s="3" t="s">
        <v>260</v>
      </c>
      <c r="D199" s="3" t="s">
        <v>264</v>
      </c>
      <c r="E199" s="3">
        <v>1</v>
      </c>
      <c r="F199" s="38"/>
      <c r="G199" s="39"/>
      <c r="H199" s="48" t="str">
        <f>IFERROR(VLOOKUP(G199,params!$G$1:$H$6,2,FALSE),"")</f>
        <v/>
      </c>
      <c r="I199" s="3">
        <v>1</v>
      </c>
      <c r="J199" s="3">
        <f t="shared" si="20"/>
        <v>1</v>
      </c>
      <c r="K199" s="33">
        <f t="shared" si="21"/>
        <v>0</v>
      </c>
      <c r="L199" s="127"/>
      <c r="M199" s="128"/>
      <c r="N199" s="129"/>
    </row>
    <row r="200" spans="1:14" x14ac:dyDescent="0.35">
      <c r="I200" s="14" t="s">
        <v>309</v>
      </c>
      <c r="J200" s="34">
        <f>SUM(J190:J199)</f>
        <v>20</v>
      </c>
      <c r="K200" s="34">
        <f>SUM(K190:K199)</f>
        <v>0</v>
      </c>
    </row>
    <row r="203" spans="1:14" ht="15" x14ac:dyDescent="0.35">
      <c r="A203" s="139" t="s">
        <v>114</v>
      </c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</row>
    <row r="204" spans="1:14" ht="39" customHeight="1" x14ac:dyDescent="0.35">
      <c r="A204" s="8" t="s">
        <v>340</v>
      </c>
      <c r="B204" s="7" t="s">
        <v>342</v>
      </c>
      <c r="C204" s="8" t="s">
        <v>17</v>
      </c>
      <c r="D204" s="8" t="s">
        <v>316</v>
      </c>
      <c r="E204" s="8" t="s">
        <v>259</v>
      </c>
      <c r="F204" s="8" t="s">
        <v>235</v>
      </c>
      <c r="G204" s="8" t="s">
        <v>329</v>
      </c>
      <c r="H204" s="8" t="s">
        <v>330</v>
      </c>
      <c r="I204" s="8" t="s">
        <v>233</v>
      </c>
      <c r="J204" s="8" t="s">
        <v>234</v>
      </c>
      <c r="K204" s="8" t="s">
        <v>252</v>
      </c>
      <c r="L204" s="124" t="s">
        <v>255</v>
      </c>
      <c r="M204" s="125"/>
      <c r="N204" s="126"/>
    </row>
    <row r="205" spans="1:14" x14ac:dyDescent="0.35">
      <c r="A205" s="1">
        <v>128</v>
      </c>
      <c r="B205" s="4" t="s">
        <v>115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6</v>
      </c>
      <c r="J205" s="3">
        <f t="shared" ref="J205:J220" si="22">IF(C205="Activo",I205,0)</f>
        <v>0</v>
      </c>
      <c r="K205" s="33">
        <f t="shared" ref="K205:K220" si="23">IFERROR(IF(AND(C205="Desactivo",F205&gt;0),F205/E205*I205*H205,IF(F205&lt;=E205,F205/E205*J205*H205,IF(F205&gt;E205,"Excesso de Evidênicias",0))),0)</f>
        <v>0</v>
      </c>
      <c r="L205" s="127"/>
      <c r="M205" s="128"/>
      <c r="N205" s="129"/>
    </row>
    <row r="206" spans="1:14" ht="28" x14ac:dyDescent="0.35">
      <c r="A206" s="1">
        <v>129</v>
      </c>
      <c r="B206" s="4" t="s">
        <v>116</v>
      </c>
      <c r="C206" s="3" t="s">
        <v>261</v>
      </c>
      <c r="D206" s="3" t="s">
        <v>262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5</v>
      </c>
      <c r="J206" s="3">
        <f t="shared" si="22"/>
        <v>0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130</v>
      </c>
      <c r="B207" s="4" t="s">
        <v>117</v>
      </c>
      <c r="C207" s="3" t="s">
        <v>260</v>
      </c>
      <c r="D207" s="3" t="s">
        <v>263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4</v>
      </c>
      <c r="J207" s="3">
        <f t="shared" si="22"/>
        <v>4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131</v>
      </c>
      <c r="B208" s="4" t="s">
        <v>118</v>
      </c>
      <c r="C208" s="3" t="s">
        <v>261</v>
      </c>
      <c r="D208" s="3" t="s">
        <v>262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0</v>
      </c>
      <c r="K208" s="33">
        <f t="shared" si="23"/>
        <v>0</v>
      </c>
      <c r="L208" s="127"/>
      <c r="M208" s="128"/>
      <c r="N208" s="129"/>
    </row>
    <row r="209" spans="1:14" x14ac:dyDescent="0.35">
      <c r="A209" s="1">
        <v>132</v>
      </c>
      <c r="B209" s="4" t="s">
        <v>119</v>
      </c>
      <c r="C209" s="3" t="s">
        <v>260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3</v>
      </c>
      <c r="J209" s="3">
        <f t="shared" si="22"/>
        <v>3</v>
      </c>
      <c r="K209" s="33">
        <f t="shared" si="23"/>
        <v>0</v>
      </c>
      <c r="L209" s="127"/>
      <c r="M209" s="128"/>
      <c r="N209" s="129"/>
    </row>
    <row r="210" spans="1:14" ht="42" x14ac:dyDescent="0.35">
      <c r="A210" s="1">
        <v>133</v>
      </c>
      <c r="B210" s="4" t="s">
        <v>120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2.5</v>
      </c>
      <c r="J210" s="3">
        <f t="shared" si="22"/>
        <v>2.5</v>
      </c>
      <c r="K210" s="33">
        <f t="shared" si="23"/>
        <v>0</v>
      </c>
      <c r="L210" s="127"/>
      <c r="M210" s="128"/>
      <c r="N210" s="129"/>
    </row>
    <row r="211" spans="1:14" ht="28" x14ac:dyDescent="0.35">
      <c r="A211" s="1">
        <v>134</v>
      </c>
      <c r="B211" s="4" t="s">
        <v>121</v>
      </c>
      <c r="C211" s="3" t="s">
        <v>261</v>
      </c>
      <c r="D211" s="3" t="s">
        <v>263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2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x14ac:dyDescent="0.35">
      <c r="A212" s="1">
        <v>135</v>
      </c>
      <c r="B212" s="4" t="s">
        <v>122</v>
      </c>
      <c r="C212" s="3" t="s">
        <v>261</v>
      </c>
      <c r="D212" s="3" t="s">
        <v>262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0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136</v>
      </c>
      <c r="B213" s="4" t="s">
        <v>123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1.5</v>
      </c>
      <c r="J213" s="3">
        <f t="shared" si="22"/>
        <v>1.5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137</v>
      </c>
      <c r="B214" s="4" t="s">
        <v>124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138</v>
      </c>
      <c r="B215" s="4" t="s">
        <v>125</v>
      </c>
      <c r="C215" s="3" t="s">
        <v>260</v>
      </c>
      <c r="D215" s="3" t="s">
        <v>265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1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139</v>
      </c>
      <c r="B216" s="4" t="s">
        <v>126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140</v>
      </c>
      <c r="B217" s="4" t="s">
        <v>127</v>
      </c>
      <c r="C217" s="3" t="s">
        <v>260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1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141</v>
      </c>
      <c r="B218" s="4" t="s">
        <v>128</v>
      </c>
      <c r="C218" s="3" t="s">
        <v>260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1</v>
      </c>
      <c r="J218" s="3">
        <f t="shared" si="22"/>
        <v>1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142</v>
      </c>
      <c r="B219" s="4" t="s">
        <v>129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ht="28" x14ac:dyDescent="0.35">
      <c r="A220" s="1">
        <v>143</v>
      </c>
      <c r="B220" s="4" t="s">
        <v>130</v>
      </c>
      <c r="C220" s="3" t="s">
        <v>261</v>
      </c>
      <c r="D220" s="3" t="s">
        <v>262</v>
      </c>
      <c r="E220" s="3">
        <v>1</v>
      </c>
      <c r="F220" s="38"/>
      <c r="G220" s="39"/>
      <c r="H220" s="48" t="str">
        <f>IFERROR(VLOOKUP(G220,params!$G$1:$H$6,2,FALSE),"")</f>
        <v/>
      </c>
      <c r="I220" s="3">
        <v>0.5</v>
      </c>
      <c r="J220" s="3">
        <f t="shared" si="22"/>
        <v>0</v>
      </c>
      <c r="K220" s="33">
        <f t="shared" si="23"/>
        <v>0</v>
      </c>
      <c r="L220" s="127"/>
      <c r="M220" s="128"/>
      <c r="N220" s="129"/>
    </row>
    <row r="221" spans="1:14" x14ac:dyDescent="0.35">
      <c r="I221" s="14" t="s">
        <v>309</v>
      </c>
      <c r="J221" s="34">
        <f>SUM(J205:J220)</f>
        <v>16</v>
      </c>
      <c r="K221" s="34">
        <f>SUM(K205:K220)</f>
        <v>0</v>
      </c>
    </row>
    <row r="224" spans="1:14" ht="15" x14ac:dyDescent="0.35">
      <c r="A224" s="139" t="s">
        <v>131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</row>
    <row r="225" spans="1:14" ht="39" customHeight="1" x14ac:dyDescent="0.35">
      <c r="A225" s="8" t="s">
        <v>340</v>
      </c>
      <c r="B225" s="7" t="s">
        <v>342</v>
      </c>
      <c r="C225" s="8" t="s">
        <v>17</v>
      </c>
      <c r="D225" s="8" t="s">
        <v>316</v>
      </c>
      <c r="E225" s="8" t="s">
        <v>259</v>
      </c>
      <c r="F225" s="8" t="s">
        <v>235</v>
      </c>
      <c r="G225" s="8" t="s">
        <v>329</v>
      </c>
      <c r="H225" s="8" t="s">
        <v>330</v>
      </c>
      <c r="I225" s="8" t="s">
        <v>233</v>
      </c>
      <c r="J225" s="8" t="s">
        <v>234</v>
      </c>
      <c r="K225" s="8" t="s">
        <v>252</v>
      </c>
      <c r="L225" s="124" t="s">
        <v>255</v>
      </c>
      <c r="M225" s="125"/>
      <c r="N225" s="126"/>
    </row>
    <row r="226" spans="1:14" ht="28" x14ac:dyDescent="0.35">
      <c r="A226" s="1">
        <v>144</v>
      </c>
      <c r="B226" s="4" t="s">
        <v>132</v>
      </c>
      <c r="C226" s="3" t="s">
        <v>260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5</v>
      </c>
      <c r="J226" s="3">
        <f t="shared" ref="J226:J237" si="24">IF(C226="Activo",I226,0)</f>
        <v>5</v>
      </c>
      <c r="K226" s="33">
        <f t="shared" ref="K226:K237" si="25">IFERROR(IF(AND(C226="Desactivo",F226&gt;0),F226/E226*I226*H226,IF(F226&lt;=E226,F226/E226*J226*H226,IF(F226&gt;E226,"Excesso de Evidênicias",0))),0)</f>
        <v>0</v>
      </c>
      <c r="L226" s="127"/>
      <c r="M226" s="128"/>
      <c r="N226" s="129"/>
    </row>
    <row r="227" spans="1:14" ht="28" x14ac:dyDescent="0.35">
      <c r="A227" s="1">
        <v>145</v>
      </c>
      <c r="B227" s="4" t="s">
        <v>133</v>
      </c>
      <c r="C227" s="3" t="s">
        <v>260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4</v>
      </c>
      <c r="J227" s="3">
        <f t="shared" si="24"/>
        <v>4</v>
      </c>
      <c r="K227" s="33">
        <f t="shared" si="25"/>
        <v>0</v>
      </c>
      <c r="L227" s="127"/>
      <c r="M227" s="128"/>
      <c r="N227" s="129"/>
    </row>
    <row r="228" spans="1:14" ht="28" x14ac:dyDescent="0.35">
      <c r="A228" s="1">
        <v>146</v>
      </c>
      <c r="B228" s="4" t="s">
        <v>203</v>
      </c>
      <c r="C228" s="3" t="s">
        <v>260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3</v>
      </c>
      <c r="K228" s="33">
        <f t="shared" si="25"/>
        <v>0</v>
      </c>
      <c r="L228" s="127"/>
      <c r="M228" s="128"/>
      <c r="N228" s="129"/>
    </row>
    <row r="229" spans="1:14" ht="42" x14ac:dyDescent="0.35">
      <c r="A229" s="1">
        <v>147</v>
      </c>
      <c r="B229" s="4" t="s">
        <v>134</v>
      </c>
      <c r="C229" s="3" t="s">
        <v>260</v>
      </c>
      <c r="D229" s="3" t="s">
        <v>263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3</v>
      </c>
      <c r="J229" s="3">
        <f t="shared" si="24"/>
        <v>3</v>
      </c>
      <c r="K229" s="33">
        <f t="shared" si="25"/>
        <v>0</v>
      </c>
      <c r="L229" s="127"/>
      <c r="M229" s="128"/>
      <c r="N229" s="129"/>
    </row>
    <row r="230" spans="1:14" ht="28" x14ac:dyDescent="0.35">
      <c r="A230" s="1">
        <v>148</v>
      </c>
      <c r="B230" s="4" t="s">
        <v>135</v>
      </c>
      <c r="C230" s="3" t="s">
        <v>260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2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149</v>
      </c>
      <c r="B231" s="4" t="s">
        <v>136</v>
      </c>
      <c r="C231" s="3" t="s">
        <v>260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2</v>
      </c>
      <c r="K231" s="33">
        <f t="shared" si="25"/>
        <v>0</v>
      </c>
      <c r="L231" s="127"/>
      <c r="M231" s="128"/>
      <c r="N231" s="129"/>
    </row>
    <row r="232" spans="1:14" x14ac:dyDescent="0.35">
      <c r="A232" s="1">
        <v>150</v>
      </c>
      <c r="B232" s="4" t="s">
        <v>137</v>
      </c>
      <c r="C232" s="3" t="s">
        <v>260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2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151</v>
      </c>
      <c r="B233" s="4" t="s">
        <v>332</v>
      </c>
      <c r="C233" s="3" t="s">
        <v>260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2</v>
      </c>
      <c r="J233" s="3">
        <f t="shared" si="24"/>
        <v>2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152</v>
      </c>
      <c r="B234" s="4" t="s">
        <v>138</v>
      </c>
      <c r="C234" s="3" t="s">
        <v>260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1.5</v>
      </c>
      <c r="K234" s="33">
        <f t="shared" si="25"/>
        <v>0</v>
      </c>
      <c r="L234" s="127"/>
      <c r="M234" s="128"/>
      <c r="N234" s="129"/>
    </row>
    <row r="235" spans="1:14" ht="28" x14ac:dyDescent="0.35">
      <c r="A235" s="1">
        <v>153</v>
      </c>
      <c r="B235" s="4" t="s">
        <v>139</v>
      </c>
      <c r="C235" s="3" t="s">
        <v>260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1.5</v>
      </c>
      <c r="J235" s="3">
        <f t="shared" si="24"/>
        <v>1.5</v>
      </c>
      <c r="K235" s="33">
        <f t="shared" si="25"/>
        <v>0</v>
      </c>
      <c r="L235" s="127"/>
      <c r="M235" s="128"/>
      <c r="N235" s="129"/>
    </row>
    <row r="236" spans="1:14" ht="42" x14ac:dyDescent="0.35">
      <c r="A236" s="1">
        <v>154</v>
      </c>
      <c r="B236" s="4" t="s">
        <v>140</v>
      </c>
      <c r="C236" s="3" t="s">
        <v>260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1</v>
      </c>
      <c r="J236" s="3">
        <f t="shared" si="24"/>
        <v>1</v>
      </c>
      <c r="K236" s="33">
        <f t="shared" si="25"/>
        <v>0</v>
      </c>
      <c r="L236" s="127"/>
      <c r="M236" s="128"/>
      <c r="N236" s="129"/>
    </row>
    <row r="237" spans="1:14" ht="28" x14ac:dyDescent="0.35">
      <c r="A237" s="1">
        <v>155</v>
      </c>
      <c r="B237" s="4" t="s">
        <v>204</v>
      </c>
      <c r="C237" s="3" t="s">
        <v>260</v>
      </c>
      <c r="D237" s="3" t="s">
        <v>265</v>
      </c>
      <c r="E237" s="3">
        <v>1</v>
      </c>
      <c r="F237" s="38"/>
      <c r="G237" s="39"/>
      <c r="H237" s="48" t="str">
        <f>IFERROR(VLOOKUP(G237,params!$G$1:$H$6,2,FALSE),"")</f>
        <v/>
      </c>
      <c r="I237" s="3">
        <v>0.5</v>
      </c>
      <c r="J237" s="3">
        <f t="shared" si="24"/>
        <v>0.5</v>
      </c>
      <c r="K237" s="33">
        <f t="shared" si="25"/>
        <v>0</v>
      </c>
      <c r="L237" s="127"/>
      <c r="M237" s="128"/>
      <c r="N237" s="129"/>
    </row>
    <row r="238" spans="1:14" x14ac:dyDescent="0.35">
      <c r="I238" s="14" t="s">
        <v>309</v>
      </c>
      <c r="J238" s="34">
        <f>SUM(J226:J237)</f>
        <v>27.5</v>
      </c>
      <c r="K238" s="34">
        <f>SUM(K226:K237)</f>
        <v>0</v>
      </c>
    </row>
    <row r="240" spans="1:14" ht="15" x14ac:dyDescent="0.35">
      <c r="A240" s="139" t="s">
        <v>141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</row>
    <row r="241" spans="1:14" ht="39" customHeight="1" x14ac:dyDescent="0.35">
      <c r="A241" s="8" t="s">
        <v>340</v>
      </c>
      <c r="B241" s="7" t="s">
        <v>342</v>
      </c>
      <c r="C241" s="8" t="s">
        <v>17</v>
      </c>
      <c r="D241" s="8" t="s">
        <v>316</v>
      </c>
      <c r="E241" s="8" t="s">
        <v>259</v>
      </c>
      <c r="F241" s="8" t="s">
        <v>235</v>
      </c>
      <c r="G241" s="8" t="s">
        <v>329</v>
      </c>
      <c r="H241" s="8" t="s">
        <v>330</v>
      </c>
      <c r="I241" s="8" t="s">
        <v>233</v>
      </c>
      <c r="J241" s="8" t="s">
        <v>234</v>
      </c>
      <c r="K241" s="8" t="s">
        <v>252</v>
      </c>
      <c r="L241" s="124" t="s">
        <v>255</v>
      </c>
      <c r="M241" s="125"/>
      <c r="N241" s="126"/>
    </row>
    <row r="242" spans="1:14" ht="28" x14ac:dyDescent="0.35">
      <c r="A242" s="1">
        <v>156</v>
      </c>
      <c r="B242" s="4" t="s">
        <v>142</v>
      </c>
      <c r="C242" s="3" t="s">
        <v>261</v>
      </c>
      <c r="D242" s="3" t="s">
        <v>262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4</v>
      </c>
      <c r="J242" s="3">
        <f t="shared" ref="J242:J249" si="26">IF(C242="Activo",I242,0)</f>
        <v>0</v>
      </c>
      <c r="K242" s="33">
        <f t="shared" ref="K242:K249" si="27">IFERROR(IF(AND(C242="Desactivo",F242&gt;0),F242/E242*I242*H242,IF(F242&lt;=E242,F242/E242*J242*H242,IF(F242&gt;E242,"Excesso de Evidênicias",0))),0)</f>
        <v>0</v>
      </c>
      <c r="L242" s="127"/>
      <c r="M242" s="128"/>
      <c r="N242" s="129"/>
    </row>
    <row r="243" spans="1:14" ht="28" x14ac:dyDescent="0.35">
      <c r="A243" s="1">
        <v>157</v>
      </c>
      <c r="B243" s="4" t="s">
        <v>143</v>
      </c>
      <c r="C243" s="3" t="s">
        <v>260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3.5</v>
      </c>
      <c r="J243" s="3">
        <f t="shared" si="26"/>
        <v>3.5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158</v>
      </c>
      <c r="B244" s="4" t="s">
        <v>144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2.5</v>
      </c>
      <c r="J244" s="3">
        <f t="shared" si="26"/>
        <v>2.5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159</v>
      </c>
      <c r="B245" s="4" t="s">
        <v>145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2</v>
      </c>
      <c r="J245" s="3">
        <f t="shared" si="26"/>
        <v>2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160</v>
      </c>
      <c r="B246" s="4" t="s">
        <v>146</v>
      </c>
      <c r="C246" s="3" t="s">
        <v>260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1.5</v>
      </c>
      <c r="K246" s="33">
        <f t="shared" si="27"/>
        <v>0</v>
      </c>
      <c r="L246" s="127"/>
      <c r="M246" s="128"/>
      <c r="N246" s="129"/>
    </row>
    <row r="247" spans="1:14" ht="28" x14ac:dyDescent="0.35">
      <c r="A247" s="1">
        <v>161</v>
      </c>
      <c r="B247" s="4" t="s">
        <v>147</v>
      </c>
      <c r="C247" s="3" t="s">
        <v>260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1.5</v>
      </c>
      <c r="J247" s="3">
        <f t="shared" si="26"/>
        <v>1.5</v>
      </c>
      <c r="K247" s="33">
        <f t="shared" si="27"/>
        <v>0</v>
      </c>
      <c r="L247" s="127"/>
      <c r="M247" s="128"/>
      <c r="N247" s="129"/>
    </row>
    <row r="248" spans="1:14" ht="42" x14ac:dyDescent="0.35">
      <c r="A248" s="1">
        <v>162</v>
      </c>
      <c r="B248" s="4" t="s">
        <v>148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1</v>
      </c>
      <c r="J248" s="3">
        <f t="shared" si="26"/>
        <v>1</v>
      </c>
      <c r="K248" s="33">
        <f t="shared" si="27"/>
        <v>0</v>
      </c>
      <c r="L248" s="127"/>
      <c r="M248" s="128"/>
      <c r="N248" s="129"/>
    </row>
    <row r="249" spans="1:14" ht="28" x14ac:dyDescent="0.35">
      <c r="A249" s="1">
        <v>163</v>
      </c>
      <c r="B249" s="4" t="s">
        <v>149</v>
      </c>
      <c r="C249" s="3" t="s">
        <v>260</v>
      </c>
      <c r="D249" s="3" t="s">
        <v>263</v>
      </c>
      <c r="E249" s="3">
        <v>1</v>
      </c>
      <c r="F249" s="38"/>
      <c r="G249" s="39"/>
      <c r="H249" s="48" t="str">
        <f>IFERROR(VLOOKUP(G249,params!$G$1:$H$6,2,FALSE),"")</f>
        <v/>
      </c>
      <c r="I249" s="3">
        <v>0.5</v>
      </c>
      <c r="J249" s="3">
        <f t="shared" si="26"/>
        <v>0.5</v>
      </c>
      <c r="K249" s="33">
        <f t="shared" si="27"/>
        <v>0</v>
      </c>
      <c r="L249" s="127"/>
      <c r="M249" s="128"/>
      <c r="N249" s="129"/>
    </row>
    <row r="250" spans="1:14" x14ac:dyDescent="0.35">
      <c r="I250" s="14" t="s">
        <v>309</v>
      </c>
      <c r="J250" s="34">
        <f>SUM(J242:J249)</f>
        <v>12.5</v>
      </c>
      <c r="K250" s="34">
        <f>SUM(K242:K249)</f>
        <v>0</v>
      </c>
    </row>
    <row r="252" spans="1:14" ht="15" x14ac:dyDescent="0.35">
      <c r="A252" s="139" t="s">
        <v>312</v>
      </c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</row>
    <row r="253" spans="1:14" ht="39" customHeight="1" x14ac:dyDescent="0.35">
      <c r="A253" s="8" t="s">
        <v>340</v>
      </c>
      <c r="B253" s="7" t="s">
        <v>342</v>
      </c>
      <c r="C253" s="8" t="s">
        <v>17</v>
      </c>
      <c r="D253" s="8" t="s">
        <v>316</v>
      </c>
      <c r="E253" s="8" t="s">
        <v>259</v>
      </c>
      <c r="F253" s="8" t="s">
        <v>235</v>
      </c>
      <c r="G253" s="8" t="s">
        <v>329</v>
      </c>
      <c r="H253" s="8" t="s">
        <v>330</v>
      </c>
      <c r="I253" s="8" t="s">
        <v>233</v>
      </c>
      <c r="J253" s="8" t="s">
        <v>234</v>
      </c>
      <c r="K253" s="8" t="s">
        <v>252</v>
      </c>
      <c r="L253" s="124" t="s">
        <v>255</v>
      </c>
      <c r="M253" s="125"/>
      <c r="N253" s="126"/>
    </row>
    <row r="254" spans="1:14" x14ac:dyDescent="0.35">
      <c r="A254" s="143" t="s">
        <v>150</v>
      </c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5"/>
    </row>
    <row r="255" spans="1:14" x14ac:dyDescent="0.35">
      <c r="A255" s="1">
        <v>164</v>
      </c>
      <c r="B255" s="4" t="s">
        <v>151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7</v>
      </c>
      <c r="J255" s="3">
        <f t="shared" ref="J255:J261" si="28">IF(C255="Activo",I255,0)</f>
        <v>0</v>
      </c>
      <c r="K255" s="33">
        <f t="shared" ref="K255:K275" si="29">IFERROR(IF(AND(C255="Desactivo",F255&gt;0),F255/E255*I255*H255,IF(F255&lt;=E255,F255/E255*J255*H255,IF(F255&gt;E255,"Excesso de Evidênicias",0))),0)</f>
        <v>0</v>
      </c>
      <c r="L255" s="127"/>
      <c r="M255" s="128"/>
      <c r="N255" s="129"/>
    </row>
    <row r="256" spans="1:14" x14ac:dyDescent="0.35">
      <c r="A256" s="1">
        <v>165</v>
      </c>
      <c r="B256" s="4" t="s">
        <v>152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6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166</v>
      </c>
      <c r="B257" s="4" t="s">
        <v>153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5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167</v>
      </c>
      <c r="B258" s="4" t="s">
        <v>154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4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168</v>
      </c>
      <c r="B259" s="4" t="s">
        <v>155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3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169</v>
      </c>
      <c r="B260" s="4" t="s">
        <v>156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">
        <v>170</v>
      </c>
      <c r="B261" s="4" t="s">
        <v>157</v>
      </c>
      <c r="C261" s="3" t="s">
        <v>261</v>
      </c>
      <c r="D261" s="3" t="s">
        <v>262</v>
      </c>
      <c r="E261" s="3">
        <v>1</v>
      </c>
      <c r="F261" s="38"/>
      <c r="G261" s="39"/>
      <c r="H261" s="48" t="str">
        <f>IFERROR(VLOOKUP(G261,params!$G$1:$H$6,2,FALSE),"")</f>
        <v/>
      </c>
      <c r="I261" s="3">
        <v>2</v>
      </c>
      <c r="J261" s="3">
        <f t="shared" si="28"/>
        <v>0</v>
      </c>
      <c r="K261" s="33">
        <f t="shared" si="29"/>
        <v>0</v>
      </c>
      <c r="L261" s="127"/>
      <c r="M261" s="128"/>
      <c r="N261" s="129"/>
    </row>
    <row r="262" spans="1:14" x14ac:dyDescent="0.35">
      <c r="A262" s="140" t="s">
        <v>205</v>
      </c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2"/>
    </row>
    <row r="263" spans="1:14" x14ac:dyDescent="0.35">
      <c r="A263" s="1">
        <v>171</v>
      </c>
      <c r="B263" s="4" t="s">
        <v>158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4</v>
      </c>
      <c r="J263" s="3">
        <f t="shared" ref="J263:J275" si="30">IF(C263="Activo",I263,0)</f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172</v>
      </c>
      <c r="B264" s="4" t="s">
        <v>159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3.5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173</v>
      </c>
      <c r="B265" s="4" t="s">
        <v>160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3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174</v>
      </c>
      <c r="B266" s="4" t="s">
        <v>231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175</v>
      </c>
      <c r="B267" s="4" t="s">
        <v>161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176</v>
      </c>
      <c r="B268" s="4" t="s">
        <v>162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2.5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177</v>
      </c>
      <c r="B269" s="4" t="s">
        <v>163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2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178</v>
      </c>
      <c r="B270" s="4" t="s">
        <v>164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179</v>
      </c>
      <c r="B271" s="4" t="s">
        <v>165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180</v>
      </c>
      <c r="B272" s="4" t="s">
        <v>166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1.5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181</v>
      </c>
      <c r="B273" s="4" t="s">
        <v>167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182</v>
      </c>
      <c r="B274" s="4" t="s">
        <v>168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A275" s="1">
        <v>183</v>
      </c>
      <c r="B275" s="4" t="s">
        <v>169</v>
      </c>
      <c r="C275" s="3" t="s">
        <v>261</v>
      </c>
      <c r="D275" s="3" t="s">
        <v>262</v>
      </c>
      <c r="E275" s="3">
        <v>1</v>
      </c>
      <c r="F275" s="38"/>
      <c r="G275" s="39"/>
      <c r="H275" s="48" t="str">
        <f>IFERROR(VLOOKUP(G275,params!$G$1:$H$6,2,FALSE),"")</f>
        <v/>
      </c>
      <c r="I275" s="3">
        <v>0.5</v>
      </c>
      <c r="J275" s="3">
        <f t="shared" si="30"/>
        <v>0</v>
      </c>
      <c r="K275" s="33">
        <f t="shared" si="29"/>
        <v>0</v>
      </c>
      <c r="L275" s="127"/>
      <c r="M275" s="128"/>
      <c r="N275" s="129"/>
    </row>
    <row r="276" spans="1:14" x14ac:dyDescent="0.35">
      <c r="I276" s="14" t="s">
        <v>309</v>
      </c>
      <c r="J276" s="34">
        <f>SUM(J255:J261,J263:J275)</f>
        <v>0</v>
      </c>
      <c r="K276" s="34">
        <f>SUM(K255:K261,K263:K275)</f>
        <v>0</v>
      </c>
    </row>
    <row r="278" spans="1:14" ht="15" x14ac:dyDescent="0.35">
      <c r="A278" s="139" t="s">
        <v>206</v>
      </c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</row>
    <row r="279" spans="1:14" ht="39" customHeight="1" x14ac:dyDescent="0.35">
      <c r="A279" s="8" t="s">
        <v>340</v>
      </c>
      <c r="B279" s="7" t="s">
        <v>342</v>
      </c>
      <c r="C279" s="8" t="s">
        <v>17</v>
      </c>
      <c r="D279" s="8" t="s">
        <v>316</v>
      </c>
      <c r="E279" s="8" t="s">
        <v>259</v>
      </c>
      <c r="F279" s="8" t="s">
        <v>235</v>
      </c>
      <c r="G279" s="8" t="s">
        <v>329</v>
      </c>
      <c r="H279" s="8" t="s">
        <v>330</v>
      </c>
      <c r="I279" s="8" t="s">
        <v>233</v>
      </c>
      <c r="J279" s="8" t="s">
        <v>234</v>
      </c>
      <c r="K279" s="8" t="s">
        <v>252</v>
      </c>
      <c r="L279" s="124" t="s">
        <v>255</v>
      </c>
      <c r="M279" s="125"/>
      <c r="N279" s="126"/>
    </row>
    <row r="280" spans="1:14" x14ac:dyDescent="0.35">
      <c r="A280" s="1">
        <v>184</v>
      </c>
      <c r="B280" s="4" t="s">
        <v>170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ref="J280:J294" si="31">IF(C280="Activo",I280,0)</f>
        <v>0</v>
      </c>
      <c r="K280" s="33">
        <f t="shared" ref="K280:K294" si="32">IFERROR(IF(AND(C280="Desactivo",F280&gt;0),F280/E280*I280*H280,IF(F280&lt;=E280,F280/E280*J280*H280,IF(F280&gt;E280,"Excesso de Evidênicias",0))),0)</f>
        <v>0</v>
      </c>
      <c r="L280" s="127"/>
      <c r="M280" s="128"/>
      <c r="N280" s="129"/>
    </row>
    <row r="281" spans="1:14" x14ac:dyDescent="0.35">
      <c r="A281" s="1">
        <v>185</v>
      </c>
      <c r="B281" s="4" t="s">
        <v>232</v>
      </c>
      <c r="C281" s="3" t="s">
        <v>261</v>
      </c>
      <c r="D281" s="3" t="s">
        <v>263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3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186</v>
      </c>
      <c r="B282" s="4" t="s">
        <v>171</v>
      </c>
      <c r="C282" s="3" t="s">
        <v>261</v>
      </c>
      <c r="D282" s="3" t="s">
        <v>265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2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187</v>
      </c>
      <c r="B283" s="4" t="s">
        <v>172</v>
      </c>
      <c r="C283" s="3" t="s">
        <v>261</v>
      </c>
      <c r="D283" s="3" t="s">
        <v>263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188</v>
      </c>
      <c r="B284" s="4" t="s">
        <v>173</v>
      </c>
      <c r="C284" s="3" t="s">
        <v>261</v>
      </c>
      <c r="D284" s="3" t="s">
        <v>265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1.5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189</v>
      </c>
      <c r="B285" s="4" t="s">
        <v>174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190</v>
      </c>
      <c r="B286" s="4" t="s">
        <v>175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191</v>
      </c>
      <c r="B287" s="4" t="s">
        <v>176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192</v>
      </c>
      <c r="B288" s="4" t="s">
        <v>177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193</v>
      </c>
      <c r="B289" s="4" t="s">
        <v>178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194</v>
      </c>
      <c r="B290" s="4" t="s">
        <v>179</v>
      </c>
      <c r="C290" s="3" t="s">
        <v>261</v>
      </c>
      <c r="D290" s="3" t="s">
        <v>264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1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195</v>
      </c>
      <c r="B291" s="4" t="s">
        <v>180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196</v>
      </c>
      <c r="B292" s="4" t="s">
        <v>181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197</v>
      </c>
      <c r="B293" s="4" t="s">
        <v>182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A294" s="1">
        <v>198</v>
      </c>
      <c r="B294" s="4" t="s">
        <v>183</v>
      </c>
      <c r="C294" s="3" t="s">
        <v>261</v>
      </c>
      <c r="D294" s="3" t="s">
        <v>266</v>
      </c>
      <c r="E294" s="3">
        <v>1</v>
      </c>
      <c r="F294" s="38"/>
      <c r="G294" s="39"/>
      <c r="H294" s="48" t="str">
        <f>IFERROR(VLOOKUP(G294,params!$G$1:$H$6,2,FALSE),"")</f>
        <v/>
      </c>
      <c r="I294" s="3">
        <v>0.5</v>
      </c>
      <c r="J294" s="3">
        <f t="shared" si="31"/>
        <v>0</v>
      </c>
      <c r="K294" s="33">
        <f t="shared" si="32"/>
        <v>0</v>
      </c>
      <c r="L294" s="127"/>
      <c r="M294" s="128"/>
      <c r="N294" s="129"/>
    </row>
    <row r="295" spans="1:14" x14ac:dyDescent="0.35">
      <c r="I295" s="14" t="s">
        <v>309</v>
      </c>
      <c r="J295" s="34">
        <f>SUM(J280:J294)</f>
        <v>0</v>
      </c>
      <c r="K295" s="34">
        <f>SUM(K280:K294)</f>
        <v>0</v>
      </c>
    </row>
    <row r="297" spans="1:14" ht="15" x14ac:dyDescent="0.35">
      <c r="A297" s="139" t="s">
        <v>184</v>
      </c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</row>
    <row r="298" spans="1:14" ht="39" customHeight="1" x14ac:dyDescent="0.35">
      <c r="A298" s="8" t="s">
        <v>340</v>
      </c>
      <c r="B298" s="7" t="s">
        <v>342</v>
      </c>
      <c r="C298" s="8" t="s">
        <v>17</v>
      </c>
      <c r="D298" s="8" t="s">
        <v>316</v>
      </c>
      <c r="E298" s="8" t="s">
        <v>259</v>
      </c>
      <c r="F298" s="8" t="s">
        <v>235</v>
      </c>
      <c r="G298" s="8" t="s">
        <v>329</v>
      </c>
      <c r="H298" s="8" t="s">
        <v>330</v>
      </c>
      <c r="I298" s="8" t="s">
        <v>233</v>
      </c>
      <c r="J298" s="8" t="s">
        <v>234</v>
      </c>
      <c r="K298" s="8" t="s">
        <v>252</v>
      </c>
      <c r="L298" s="124" t="s">
        <v>255</v>
      </c>
      <c r="M298" s="125"/>
      <c r="N298" s="126"/>
    </row>
    <row r="299" spans="1:14" x14ac:dyDescent="0.35">
      <c r="A299" s="1">
        <v>199</v>
      </c>
      <c r="B299" s="4" t="s">
        <v>185</v>
      </c>
      <c r="C299" s="3" t="s">
        <v>261</v>
      </c>
      <c r="D299" s="3" t="s">
        <v>262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5</v>
      </c>
      <c r="J299" s="3">
        <f t="shared" ref="J299:J310" si="33">IF(C299="Activo",I299,0)</f>
        <v>0</v>
      </c>
      <c r="K299" s="33">
        <f t="shared" ref="K299:K310" si="34">IFERROR(IF(AND(C299="Desactivo",F299&gt;0),F299/E299*I299*H299,IF(F299&lt;=E299,F299/E299*J299*H299,IF(F299&gt;E299,"Excesso de Evidênicias",0))),0)</f>
        <v>0</v>
      </c>
      <c r="L299" s="127"/>
      <c r="M299" s="128"/>
      <c r="N299" s="129"/>
    </row>
    <row r="300" spans="1:14" x14ac:dyDescent="0.35">
      <c r="A300" s="1">
        <v>200</v>
      </c>
      <c r="B300" s="4" t="s">
        <v>186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3.5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201</v>
      </c>
      <c r="B301" s="4" t="s">
        <v>187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3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202</v>
      </c>
      <c r="B302" s="4" t="s">
        <v>188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2.5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203</v>
      </c>
      <c r="B303" s="4" t="s">
        <v>189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2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204</v>
      </c>
      <c r="B304" s="4" t="s">
        <v>190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1.5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205</v>
      </c>
      <c r="B305" s="4" t="s">
        <v>191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206</v>
      </c>
      <c r="B306" s="4" t="s">
        <v>192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207</v>
      </c>
      <c r="B307" s="4" t="s">
        <v>193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1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x14ac:dyDescent="0.35">
      <c r="A308" s="1">
        <v>208</v>
      </c>
      <c r="B308" s="4" t="s">
        <v>207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209</v>
      </c>
      <c r="B309" s="4" t="s">
        <v>194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ht="28" x14ac:dyDescent="0.35">
      <c r="A310" s="1">
        <v>210</v>
      </c>
      <c r="B310" s="4" t="s">
        <v>195</v>
      </c>
      <c r="C310" s="3" t="s">
        <v>261</v>
      </c>
      <c r="D310" s="3" t="s">
        <v>263</v>
      </c>
      <c r="E310" s="3">
        <v>1</v>
      </c>
      <c r="F310" s="38"/>
      <c r="G310" s="39"/>
      <c r="H310" s="48" t="str">
        <f>IFERROR(VLOOKUP(G310,params!$G$1:$H$6,2,FALSE),"")</f>
        <v/>
      </c>
      <c r="I310" s="3">
        <v>0.5</v>
      </c>
      <c r="J310" s="3">
        <f t="shared" si="33"/>
        <v>0</v>
      </c>
      <c r="K310" s="33">
        <f t="shared" si="34"/>
        <v>0</v>
      </c>
      <c r="L310" s="127"/>
      <c r="M310" s="128"/>
      <c r="N310" s="129"/>
    </row>
    <row r="311" spans="1:14" x14ac:dyDescent="0.35">
      <c r="I311" s="14" t="s">
        <v>309</v>
      </c>
      <c r="J311" s="34">
        <f>SUM(J299:J310)</f>
        <v>0</v>
      </c>
      <c r="K311" s="34">
        <f>SUM(K299:K310)</f>
        <v>0</v>
      </c>
    </row>
    <row r="313" spans="1:14" ht="15" x14ac:dyDescent="0.35">
      <c r="A313" s="139" t="s">
        <v>196</v>
      </c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</row>
    <row r="314" spans="1:14" ht="39" customHeight="1" x14ac:dyDescent="0.35">
      <c r="A314" s="8" t="s">
        <v>340</v>
      </c>
      <c r="B314" s="7" t="s">
        <v>342</v>
      </c>
      <c r="C314" s="8" t="s">
        <v>17</v>
      </c>
      <c r="D314" s="8" t="s">
        <v>316</v>
      </c>
      <c r="E314" s="8" t="s">
        <v>259</v>
      </c>
      <c r="F314" s="8" t="s">
        <v>235</v>
      </c>
      <c r="G314" s="8" t="s">
        <v>329</v>
      </c>
      <c r="H314" s="8" t="s">
        <v>330</v>
      </c>
      <c r="I314" s="8" t="s">
        <v>233</v>
      </c>
      <c r="J314" s="8" t="s">
        <v>234</v>
      </c>
      <c r="K314" s="8" t="s">
        <v>252</v>
      </c>
      <c r="L314" s="124" t="s">
        <v>255</v>
      </c>
      <c r="M314" s="125"/>
      <c r="N314" s="126"/>
    </row>
    <row r="315" spans="1:14" x14ac:dyDescent="0.35">
      <c r="A315" s="1">
        <v>211</v>
      </c>
      <c r="B315" s="4" t="s">
        <v>197</v>
      </c>
      <c r="C315" s="3" t="s">
        <v>261</v>
      </c>
      <c r="D315" s="3" t="s">
        <v>262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4</v>
      </c>
      <c r="J315" s="3">
        <f t="shared" ref="J315:J321" si="35">IF(C315="Activo",I315,0)</f>
        <v>0</v>
      </c>
      <c r="K315" s="33">
        <f t="shared" ref="K315:K321" si="36">IFERROR(IF(AND(C315="Desactivo",F315&gt;0),F315/E315*I315*H315,IF(F315&lt;=E315,F315/E315*J315*H315,IF(F315&gt;E315,"Excesso de Evidênicias",0))),0)</f>
        <v>0</v>
      </c>
      <c r="L315" s="127"/>
      <c r="M315" s="128"/>
      <c r="N315" s="129"/>
    </row>
    <row r="316" spans="1:14" x14ac:dyDescent="0.35">
      <c r="A316" s="1">
        <v>212</v>
      </c>
      <c r="B316" s="4" t="s">
        <v>198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3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ht="28" x14ac:dyDescent="0.35">
      <c r="A317" s="1">
        <v>213</v>
      </c>
      <c r="B317" s="4" t="s">
        <v>199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2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x14ac:dyDescent="0.35">
      <c r="A318" s="1">
        <v>214</v>
      </c>
      <c r="B318" s="4" t="s">
        <v>208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1.5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ht="28" x14ac:dyDescent="0.35">
      <c r="A319" s="1">
        <v>215</v>
      </c>
      <c r="B319" s="4" t="s">
        <v>200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1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216</v>
      </c>
      <c r="B320" s="4" t="s">
        <v>201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A321" s="1">
        <v>217</v>
      </c>
      <c r="B321" s="4" t="s">
        <v>209</v>
      </c>
      <c r="C321" s="3" t="s">
        <v>261</v>
      </c>
      <c r="D321" s="3" t="s">
        <v>263</v>
      </c>
      <c r="E321" s="3">
        <v>1</v>
      </c>
      <c r="F321" s="38">
        <v>1</v>
      </c>
      <c r="G321" s="39"/>
      <c r="H321" s="48" t="str">
        <f>IFERROR(VLOOKUP(G321,params!$G$1:$H$6,2,FALSE),"")</f>
        <v/>
      </c>
      <c r="I321" s="3">
        <v>0.5</v>
      </c>
      <c r="J321" s="3">
        <f t="shared" si="35"/>
        <v>0</v>
      </c>
      <c r="K321" s="33">
        <f t="shared" si="36"/>
        <v>0</v>
      </c>
      <c r="L321" s="127"/>
      <c r="M321" s="128"/>
      <c r="N321" s="129"/>
    </row>
    <row r="322" spans="1:14" x14ac:dyDescent="0.35">
      <c r="I322" s="14" t="s">
        <v>309</v>
      </c>
      <c r="J322" s="34">
        <f>SUM(J315:J321)</f>
        <v>0</v>
      </c>
      <c r="K322" s="34">
        <f>SUM(K315:K321)</f>
        <v>0</v>
      </c>
    </row>
    <row r="323" spans="1:14" ht="59" customHeight="1" x14ac:dyDescent="0.35"/>
    <row r="324" spans="1:14" ht="5.5" customHeight="1" x14ac:dyDescent="0.3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6" spans="1:14" ht="35" customHeight="1" thickBot="1" x14ac:dyDescent="0.7">
      <c r="A326" s="123" t="s">
        <v>360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56" t="str">
        <f>G12&amp;" ("&amp;G13&amp;")"</f>
        <v>Docente (Assistente)</v>
      </c>
      <c r="N326" s="156"/>
    </row>
    <row r="327" spans="1:14" ht="54.75" customHeight="1" thickBot="1" x14ac:dyDescent="0.4">
      <c r="A327" s="62" t="s">
        <v>307</v>
      </c>
      <c r="B327" s="63" t="s">
        <v>306</v>
      </c>
      <c r="C327" s="62" t="s">
        <v>359</v>
      </c>
      <c r="D327" s="64" t="s">
        <v>311</v>
      </c>
      <c r="E327" s="63" t="s">
        <v>357</v>
      </c>
      <c r="F327" s="63" t="s">
        <v>361</v>
      </c>
      <c r="G327" s="63" t="s">
        <v>354</v>
      </c>
      <c r="H327" s="65" t="s">
        <v>355</v>
      </c>
      <c r="I327" s="63" t="s">
        <v>308</v>
      </c>
      <c r="J327" s="65" t="s">
        <v>310</v>
      </c>
      <c r="K327" s="65" t="s">
        <v>358</v>
      </c>
      <c r="L327" s="65" t="s">
        <v>356</v>
      </c>
      <c r="M327" s="66"/>
      <c r="N327" s="88" t="str">
        <f>IF(G9="","Nome do Avaliado",G9)</f>
        <v>Nome do Avaliado</v>
      </c>
    </row>
    <row r="328" spans="1:14" ht="15.75" customHeight="1" thickBot="1" x14ac:dyDescent="0.4">
      <c r="A328" s="130" t="s">
        <v>286</v>
      </c>
      <c r="B328" s="25" t="s">
        <v>287</v>
      </c>
      <c r="C328" s="136">
        <f>IFERROR(IF(G12="Docente",0.4,0),0)</f>
        <v>0.4</v>
      </c>
      <c r="D328" s="67">
        <f>VLOOKUP(B328,params!$K$2:$L$17,2,FALSE)</f>
        <v>0.4</v>
      </c>
      <c r="E328" s="68">
        <f>J48</f>
        <v>12.5</v>
      </c>
      <c r="F328" s="69">
        <v>1</v>
      </c>
      <c r="G328" s="68">
        <f t="shared" ref="G328:G343" si="37">E328-(E328-(E328*F328))</f>
        <v>12.5</v>
      </c>
      <c r="H328" s="68">
        <f>D328*G328</f>
        <v>5</v>
      </c>
      <c r="I328" s="68">
        <f>K48</f>
        <v>0</v>
      </c>
      <c r="J328" s="68">
        <f>I328*D328</f>
        <v>0</v>
      </c>
      <c r="K328" s="121">
        <f>SUM(H328:H331)*C328</f>
        <v>4.870000000000001</v>
      </c>
      <c r="L328" s="122">
        <f>SUM(J328:J331)*C328</f>
        <v>0</v>
      </c>
      <c r="M328" s="70"/>
    </row>
    <row r="329" spans="1:14" ht="15.75" customHeight="1" thickBot="1" x14ac:dyDescent="0.4">
      <c r="A329" s="131"/>
      <c r="B329" s="26" t="s">
        <v>288</v>
      </c>
      <c r="C329" s="137"/>
      <c r="D329" s="71">
        <v>0.25</v>
      </c>
      <c r="E329" s="72">
        <f>J60+J70</f>
        <v>8.5</v>
      </c>
      <c r="F329" s="73">
        <v>1</v>
      </c>
      <c r="G329" s="72">
        <f t="shared" si="37"/>
        <v>8.5</v>
      </c>
      <c r="H329" s="72">
        <f t="shared" ref="H329:H343" si="38">D329*G329</f>
        <v>2.125</v>
      </c>
      <c r="I329" s="72">
        <f>K60+K70</f>
        <v>0</v>
      </c>
      <c r="J329" s="72">
        <f t="shared" ref="J329:J343" si="39">I329*D329</f>
        <v>0</v>
      </c>
      <c r="K329" s="121"/>
      <c r="L329" s="122"/>
      <c r="M329" s="70"/>
      <c r="N329" s="74" t="s">
        <v>337</v>
      </c>
    </row>
    <row r="330" spans="1:14" ht="15.75" customHeight="1" thickBot="1" x14ac:dyDescent="0.4">
      <c r="A330" s="131"/>
      <c r="B330" s="26" t="s">
        <v>289</v>
      </c>
      <c r="C330" s="137"/>
      <c r="D330" s="71">
        <v>0.2</v>
      </c>
      <c r="E330" s="72">
        <f>J82</f>
        <v>20</v>
      </c>
      <c r="F330" s="73">
        <v>1</v>
      </c>
      <c r="G330" s="72">
        <f t="shared" si="37"/>
        <v>20</v>
      </c>
      <c r="H330" s="72">
        <f t="shared" si="38"/>
        <v>4</v>
      </c>
      <c r="I330" s="72">
        <f>K82</f>
        <v>0</v>
      </c>
      <c r="J330" s="72">
        <f t="shared" si="39"/>
        <v>0</v>
      </c>
      <c r="K330" s="121"/>
      <c r="L330" s="122"/>
      <c r="M330" s="70"/>
      <c r="N330" s="112">
        <f>IFERROR(SUM(K328:K343),0)</f>
        <v>14.327500000000001</v>
      </c>
    </row>
    <row r="331" spans="1:14" ht="16.5" customHeight="1" thickBot="1" x14ac:dyDescent="0.4">
      <c r="A331" s="132"/>
      <c r="B331" s="27" t="s">
        <v>290</v>
      </c>
      <c r="C331" s="138"/>
      <c r="D331" s="75">
        <v>0.15</v>
      </c>
      <c r="E331" s="76">
        <f>J93</f>
        <v>7</v>
      </c>
      <c r="F331" s="77">
        <v>1</v>
      </c>
      <c r="G331" s="76">
        <f t="shared" si="37"/>
        <v>7</v>
      </c>
      <c r="H331" s="76">
        <f t="shared" si="38"/>
        <v>1.05</v>
      </c>
      <c r="I331" s="76">
        <f>K93</f>
        <v>0</v>
      </c>
      <c r="J331" s="76">
        <f t="shared" si="39"/>
        <v>0</v>
      </c>
      <c r="K331" s="121"/>
      <c r="L331" s="122"/>
      <c r="M331" s="70"/>
      <c r="N331" s="113"/>
    </row>
    <row r="332" spans="1:14" ht="15.75" customHeight="1" thickBot="1" x14ac:dyDescent="0.4">
      <c r="A332" s="130" t="s">
        <v>303</v>
      </c>
      <c r="B332" s="25" t="s">
        <v>291</v>
      </c>
      <c r="C332" s="136">
        <f>IFERROR(IF(G12="Docente",0.3,0.5),0)</f>
        <v>0.3</v>
      </c>
      <c r="D332" s="67">
        <v>0.4</v>
      </c>
      <c r="E332" s="68">
        <f>J120+J139</f>
        <v>35.5</v>
      </c>
      <c r="F332" s="69">
        <v>1</v>
      </c>
      <c r="G332" s="68">
        <f t="shared" si="37"/>
        <v>35.5</v>
      </c>
      <c r="H332" s="68">
        <f t="shared" si="38"/>
        <v>14.200000000000001</v>
      </c>
      <c r="I332" s="68">
        <f>K120+K139</f>
        <v>0</v>
      </c>
      <c r="J332" s="68">
        <f t="shared" si="39"/>
        <v>0</v>
      </c>
      <c r="K332" s="121">
        <f t="shared" ref="K332" si="40">SUM(H332:H335)*C332</f>
        <v>5.5874999999999995</v>
      </c>
      <c r="L332" s="122">
        <f t="shared" ref="L332" si="41">SUM(J332:J335)*C332</f>
        <v>0</v>
      </c>
      <c r="M332" s="70"/>
      <c r="N332" s="114"/>
    </row>
    <row r="333" spans="1:14" ht="15.75" customHeight="1" thickBot="1" x14ac:dyDescent="0.4">
      <c r="A333" s="131"/>
      <c r="B333" s="26" t="s">
        <v>292</v>
      </c>
      <c r="C333" s="137"/>
      <c r="D333" s="71">
        <v>0.2</v>
      </c>
      <c r="E333" s="72">
        <f>J154</f>
        <v>4</v>
      </c>
      <c r="F333" s="73">
        <v>1</v>
      </c>
      <c r="G333" s="72">
        <f t="shared" si="37"/>
        <v>4</v>
      </c>
      <c r="H333" s="72">
        <f t="shared" si="38"/>
        <v>0.8</v>
      </c>
      <c r="I333" s="72">
        <f>K154</f>
        <v>0</v>
      </c>
      <c r="J333" s="72">
        <f t="shared" si="39"/>
        <v>0</v>
      </c>
      <c r="K333" s="121"/>
      <c r="L333" s="122"/>
      <c r="M333" s="70"/>
      <c r="N333" s="74" t="s">
        <v>252</v>
      </c>
    </row>
    <row r="334" spans="1:14" ht="15.75" customHeight="1" thickBot="1" x14ac:dyDescent="0.4">
      <c r="A334" s="131"/>
      <c r="B334" s="26" t="s">
        <v>293</v>
      </c>
      <c r="C334" s="137"/>
      <c r="D334" s="71">
        <v>0.15</v>
      </c>
      <c r="E334" s="72">
        <f>J162</f>
        <v>2.5</v>
      </c>
      <c r="F334" s="73">
        <v>1</v>
      </c>
      <c r="G334" s="72">
        <f t="shared" si="37"/>
        <v>2.5</v>
      </c>
      <c r="H334" s="72">
        <f t="shared" si="38"/>
        <v>0.375</v>
      </c>
      <c r="I334" s="72">
        <f>K162</f>
        <v>0</v>
      </c>
      <c r="J334" s="72">
        <f t="shared" si="39"/>
        <v>0</v>
      </c>
      <c r="K334" s="121"/>
      <c r="L334" s="122"/>
      <c r="M334" s="70"/>
      <c r="N334" s="115">
        <f>IFERROR(IF(G12="Docente",SUM(J328:J331)*C328+SUM(J332:J335)*C332+SUM(J336:J339)*C336+SUM(J340:J343)*C340,SUM(J332:J335)*C332+SUM(J336:J339)*C336+SUM(J340:J343)*C340),0)</f>
        <v>0</v>
      </c>
    </row>
    <row r="335" spans="1:14" ht="16.5" customHeight="1" thickBot="1" x14ac:dyDescent="0.4">
      <c r="A335" s="132"/>
      <c r="B335" s="27" t="s">
        <v>294</v>
      </c>
      <c r="C335" s="138"/>
      <c r="D335" s="75">
        <v>0.25</v>
      </c>
      <c r="E335" s="76">
        <f>J186</f>
        <v>13</v>
      </c>
      <c r="F335" s="77">
        <v>1</v>
      </c>
      <c r="G335" s="76">
        <f t="shared" si="37"/>
        <v>13</v>
      </c>
      <c r="H335" s="76">
        <f t="shared" si="38"/>
        <v>3.25</v>
      </c>
      <c r="I335" s="76">
        <f>K186</f>
        <v>0</v>
      </c>
      <c r="J335" s="76">
        <f t="shared" si="39"/>
        <v>0</v>
      </c>
      <c r="K335" s="121"/>
      <c r="L335" s="122"/>
      <c r="M335" s="70"/>
      <c r="N335" s="116"/>
    </row>
    <row r="336" spans="1:14" ht="15.75" customHeight="1" thickBot="1" x14ac:dyDescent="0.4">
      <c r="A336" s="130" t="s">
        <v>304</v>
      </c>
      <c r="B336" s="25" t="s">
        <v>295</v>
      </c>
      <c r="C336" s="136">
        <f>IFERROR(IF(G12="Docente",0.2,0.4),0)</f>
        <v>0.2</v>
      </c>
      <c r="D336" s="67">
        <v>0.25</v>
      </c>
      <c r="E336" s="68">
        <f>J200</f>
        <v>20</v>
      </c>
      <c r="F336" s="69">
        <v>1</v>
      </c>
      <c r="G336" s="68">
        <f t="shared" si="37"/>
        <v>20</v>
      </c>
      <c r="H336" s="68">
        <f t="shared" si="38"/>
        <v>5</v>
      </c>
      <c r="I336" s="68">
        <f>K200</f>
        <v>0</v>
      </c>
      <c r="J336" s="68">
        <f t="shared" si="39"/>
        <v>0</v>
      </c>
      <c r="K336" s="121">
        <f t="shared" ref="K336" si="42">SUM(H336:H339)*C336</f>
        <v>3.8700000000000006</v>
      </c>
      <c r="L336" s="122">
        <f t="shared" ref="L336" si="43">SUM(J336:J339)*C336</f>
        <v>0</v>
      </c>
      <c r="M336" s="70"/>
      <c r="N336" s="117"/>
    </row>
    <row r="337" spans="1:14" ht="15.75" customHeight="1" thickBot="1" x14ac:dyDescent="0.4">
      <c r="A337" s="131"/>
      <c r="B337" s="26" t="s">
        <v>296</v>
      </c>
      <c r="C337" s="137"/>
      <c r="D337" s="71">
        <v>0.35</v>
      </c>
      <c r="E337" s="72">
        <f>J221</f>
        <v>16</v>
      </c>
      <c r="F337" s="73">
        <v>1</v>
      </c>
      <c r="G337" s="72">
        <f t="shared" si="37"/>
        <v>16</v>
      </c>
      <c r="H337" s="72">
        <f t="shared" si="38"/>
        <v>5.6</v>
      </c>
      <c r="I337" s="72">
        <f>K221</f>
        <v>0</v>
      </c>
      <c r="J337" s="72">
        <f t="shared" si="39"/>
        <v>0</v>
      </c>
      <c r="K337" s="121"/>
      <c r="L337" s="122"/>
      <c r="M337" s="70"/>
      <c r="N337" s="78" t="s">
        <v>336</v>
      </c>
    </row>
    <row r="338" spans="1:14" ht="15.75" customHeight="1" thickBot="1" x14ac:dyDescent="0.4">
      <c r="A338" s="131"/>
      <c r="B338" s="26" t="s">
        <v>297</v>
      </c>
      <c r="C338" s="137"/>
      <c r="D338" s="71">
        <v>0.25</v>
      </c>
      <c r="E338" s="72">
        <f>J238</f>
        <v>27.5</v>
      </c>
      <c r="F338" s="73">
        <v>1</v>
      </c>
      <c r="G338" s="72">
        <f t="shared" si="37"/>
        <v>27.5</v>
      </c>
      <c r="H338" s="72">
        <f t="shared" si="38"/>
        <v>6.875</v>
      </c>
      <c r="I338" s="72">
        <f>K238</f>
        <v>0</v>
      </c>
      <c r="J338" s="72">
        <f t="shared" si="39"/>
        <v>0</v>
      </c>
      <c r="K338" s="121"/>
      <c r="L338" s="122"/>
      <c r="M338" s="70"/>
      <c r="N338" s="118">
        <f>IFERROR(N334/N330,0)</f>
        <v>0</v>
      </c>
    </row>
    <row r="339" spans="1:14" ht="16.5" customHeight="1" thickBot="1" x14ac:dyDescent="0.4">
      <c r="A339" s="132"/>
      <c r="B339" s="27" t="s">
        <v>298</v>
      </c>
      <c r="C339" s="138"/>
      <c r="D339" s="75">
        <v>0.15</v>
      </c>
      <c r="E339" s="76">
        <f>J250</f>
        <v>12.5</v>
      </c>
      <c r="F339" s="77">
        <v>1</v>
      </c>
      <c r="G339" s="76">
        <f t="shared" si="37"/>
        <v>12.5</v>
      </c>
      <c r="H339" s="76">
        <f t="shared" si="38"/>
        <v>1.875</v>
      </c>
      <c r="I339" s="76">
        <f>K250</f>
        <v>0</v>
      </c>
      <c r="J339" s="76">
        <f t="shared" si="39"/>
        <v>0</v>
      </c>
      <c r="K339" s="121"/>
      <c r="L339" s="122"/>
      <c r="M339" s="70"/>
      <c r="N339" s="119"/>
    </row>
    <row r="340" spans="1:14" ht="15.75" customHeight="1" thickBot="1" x14ac:dyDescent="0.4">
      <c r="A340" s="130" t="s">
        <v>305</v>
      </c>
      <c r="B340" s="25" t="s">
        <v>299</v>
      </c>
      <c r="C340" s="136">
        <v>0.1</v>
      </c>
      <c r="D340" s="67">
        <v>0.4</v>
      </c>
      <c r="E340" s="68">
        <f>J276</f>
        <v>0</v>
      </c>
      <c r="F340" s="69">
        <v>0.5</v>
      </c>
      <c r="G340" s="68">
        <f t="shared" si="37"/>
        <v>0</v>
      </c>
      <c r="H340" s="68">
        <f t="shared" si="38"/>
        <v>0</v>
      </c>
      <c r="I340" s="68">
        <f>K276</f>
        <v>0</v>
      </c>
      <c r="J340" s="68">
        <f t="shared" si="39"/>
        <v>0</v>
      </c>
      <c r="K340" s="121">
        <f t="shared" ref="K340" si="44">SUM(H340:H343)*C340</f>
        <v>0</v>
      </c>
      <c r="L340" s="122">
        <f t="shared" ref="L340" si="45">SUM(J340:J343)*C340</f>
        <v>0</v>
      </c>
      <c r="M340" s="70"/>
      <c r="N340" s="120"/>
    </row>
    <row r="341" spans="1:14" ht="15.75" customHeight="1" thickBot="1" x14ac:dyDescent="0.4">
      <c r="A341" s="131"/>
      <c r="B341" s="26" t="s">
        <v>300</v>
      </c>
      <c r="C341" s="137"/>
      <c r="D341" s="71">
        <v>0.25</v>
      </c>
      <c r="E341" s="72">
        <f>J295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K295</f>
        <v>0</v>
      </c>
      <c r="J341" s="72">
        <f t="shared" si="39"/>
        <v>0</v>
      </c>
      <c r="K341" s="121"/>
      <c r="L341" s="122"/>
      <c r="M341" s="70"/>
      <c r="N341" s="79" t="s">
        <v>353</v>
      </c>
    </row>
    <row r="342" spans="1:14" ht="15.75" customHeight="1" thickBot="1" x14ac:dyDescent="0.4">
      <c r="A342" s="131"/>
      <c r="B342" s="26" t="s">
        <v>301</v>
      </c>
      <c r="C342" s="137"/>
      <c r="D342" s="71">
        <v>0.2</v>
      </c>
      <c r="E342" s="72">
        <f>J311</f>
        <v>0</v>
      </c>
      <c r="F342" s="73">
        <v>1</v>
      </c>
      <c r="G342" s="72">
        <f t="shared" si="37"/>
        <v>0</v>
      </c>
      <c r="H342" s="72">
        <f t="shared" si="38"/>
        <v>0</v>
      </c>
      <c r="I342" s="72">
        <f>K311</f>
        <v>0</v>
      </c>
      <c r="J342" s="72">
        <f t="shared" si="39"/>
        <v>0</v>
      </c>
      <c r="K342" s="121"/>
      <c r="L342" s="122"/>
      <c r="M342" s="70"/>
      <c r="N342" s="133" t="str">
        <f>IF(N338="-","-",IF(N338&gt;=1,"Excelente",IF(AND(N338&lt;1,N338&gt;=0.8),"Muito Bom",IF(AND(N338&lt;80,N338&gt;=0.5),"Bom",IF(AND(N338&lt;0.5,N338&gt;=0.3),"Suficiente","Inadequado")))))</f>
        <v>Inadequado</v>
      </c>
    </row>
    <row r="343" spans="1:14" ht="16.5" customHeight="1" thickBot="1" x14ac:dyDescent="0.4">
      <c r="A343" s="132"/>
      <c r="B343" s="27" t="s">
        <v>302</v>
      </c>
      <c r="C343" s="138"/>
      <c r="D343" s="75">
        <v>0.15</v>
      </c>
      <c r="E343" s="76">
        <f>J322</f>
        <v>0</v>
      </c>
      <c r="F343" s="77">
        <v>1</v>
      </c>
      <c r="G343" s="76">
        <f t="shared" si="37"/>
        <v>0</v>
      </c>
      <c r="H343" s="76">
        <f t="shared" si="38"/>
        <v>0</v>
      </c>
      <c r="I343" s="76">
        <f>K322</f>
        <v>0</v>
      </c>
      <c r="J343" s="76">
        <f t="shared" si="39"/>
        <v>0</v>
      </c>
      <c r="K343" s="121"/>
      <c r="L343" s="122"/>
      <c r="M343" s="70"/>
      <c r="N343" s="134"/>
    </row>
    <row r="344" spans="1:14" ht="16.5" customHeight="1" x14ac:dyDescent="0.35">
      <c r="A344" s="80"/>
      <c r="B344" s="80"/>
      <c r="C344" s="81"/>
      <c r="D344" s="82"/>
      <c r="E344" s="83"/>
      <c r="F344" s="82"/>
      <c r="G344" s="82"/>
      <c r="H344" s="82"/>
      <c r="I344" s="84"/>
      <c r="J344" s="85"/>
      <c r="K344" s="86"/>
      <c r="L344" s="86"/>
    </row>
    <row r="345" spans="1:14" x14ac:dyDescent="0.35">
      <c r="A345" s="87"/>
    </row>
    <row r="346" spans="1:14" ht="5.5" customHeight="1" x14ac:dyDescent="0.3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8" spans="1:14" ht="15.75" customHeight="1" x14ac:dyDescent="0.5">
      <c r="A348" s="135" t="str">
        <f>Auxiliares!A347</f>
        <v>Notas pessoais sobre o processo</v>
      </c>
      <c r="B348" s="135"/>
      <c r="C348" s="135"/>
      <c r="D348" s="135"/>
    </row>
    <row r="349" spans="1:14" ht="226.5" customHeight="1" x14ac:dyDescent="0.35">
      <c r="A349" s="106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8"/>
    </row>
    <row r="350" spans="1:14" ht="409" customHeight="1" x14ac:dyDescent="0.35">
      <c r="A350" s="10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1"/>
    </row>
    <row r="351" spans="1:14" ht="15.5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</sheetData>
  <sheetProtection algorithmName="SHA-512" hashValue="KhvT2Oo0wv69fNwRbZKeUCMwAL30MkM2etb27T3FSewlcyCzDPROPYFm79bKUGzkX3f02y+lGk+/w8hFaGHaVQ==" saltValue="Df7Ja21GF4P9RtrNkRijEw==" spinCount="100000" sheet="1" formatRows="0" selectLockedCells="1"/>
  <mergeCells count="288">
    <mergeCell ref="O3:O5"/>
    <mergeCell ref="A5:N5"/>
    <mergeCell ref="A8:N8"/>
    <mergeCell ref="L32:N32"/>
    <mergeCell ref="L33:N33"/>
    <mergeCell ref="L34:N34"/>
    <mergeCell ref="L35:N35"/>
    <mergeCell ref="L36:N36"/>
    <mergeCell ref="L37:N37"/>
    <mergeCell ref="A25:N25"/>
    <mergeCell ref="A31:N31"/>
    <mergeCell ref="A21:N21"/>
    <mergeCell ref="A24:N24"/>
    <mergeCell ref="A1:N1"/>
    <mergeCell ref="A2:N2"/>
    <mergeCell ref="A3:N3"/>
    <mergeCell ref="L38:N38"/>
    <mergeCell ref="L39:N39"/>
    <mergeCell ref="L40:N40"/>
    <mergeCell ref="L41:N41"/>
    <mergeCell ref="L42:N42"/>
    <mergeCell ref="L43:N43"/>
    <mergeCell ref="L44:N44"/>
    <mergeCell ref="L45:N45"/>
    <mergeCell ref="A50:N50"/>
    <mergeCell ref="L46:N46"/>
    <mergeCell ref="L47:N47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A72:N72"/>
    <mergeCell ref="A62:N62"/>
    <mergeCell ref="L63:N63"/>
    <mergeCell ref="L64:N64"/>
    <mergeCell ref="L65:N65"/>
    <mergeCell ref="L66:N66"/>
    <mergeCell ref="L67:N67"/>
    <mergeCell ref="L68:N68"/>
    <mergeCell ref="L69:N69"/>
    <mergeCell ref="L73:N73"/>
    <mergeCell ref="L74:N74"/>
    <mergeCell ref="L75:N75"/>
    <mergeCell ref="A84:N84"/>
    <mergeCell ref="L76:N76"/>
    <mergeCell ref="L77:N77"/>
    <mergeCell ref="L78:N78"/>
    <mergeCell ref="L79:N79"/>
    <mergeCell ref="L80:N80"/>
    <mergeCell ref="L81:N81"/>
    <mergeCell ref="L85:N85"/>
    <mergeCell ref="L86:N86"/>
    <mergeCell ref="L87:N87"/>
    <mergeCell ref="L88:N88"/>
    <mergeCell ref="L89:N89"/>
    <mergeCell ref="A95:N95"/>
    <mergeCell ref="L90:N90"/>
    <mergeCell ref="L91:N91"/>
    <mergeCell ref="L92:N92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A122:N122"/>
    <mergeCell ref="L116:N116"/>
    <mergeCell ref="L117:N117"/>
    <mergeCell ref="L118:N118"/>
    <mergeCell ref="L119:N119"/>
    <mergeCell ref="L123:N123"/>
    <mergeCell ref="L124:N124"/>
    <mergeCell ref="L125:N125"/>
    <mergeCell ref="L126:N126"/>
    <mergeCell ref="L127:N127"/>
    <mergeCell ref="L128:N128"/>
    <mergeCell ref="L129:N129"/>
    <mergeCell ref="A141:N141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42:N142"/>
    <mergeCell ref="L143:N143"/>
    <mergeCell ref="A156:N156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7:N157"/>
    <mergeCell ref="A164:N164"/>
    <mergeCell ref="L158:N158"/>
    <mergeCell ref="L159:N159"/>
    <mergeCell ref="L160:N160"/>
    <mergeCell ref="L161:N161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A188:N188"/>
    <mergeCell ref="L184:N184"/>
    <mergeCell ref="L185:N185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A203:N203"/>
    <mergeCell ref="L198:N198"/>
    <mergeCell ref="L199:N199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A224:N224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5:N225"/>
    <mergeCell ref="L226:N226"/>
    <mergeCell ref="L227:N227"/>
    <mergeCell ref="A240:N240"/>
    <mergeCell ref="L228:N228"/>
    <mergeCell ref="L229:N229"/>
    <mergeCell ref="L230:N230"/>
    <mergeCell ref="L231:N231"/>
    <mergeCell ref="L232:N232"/>
    <mergeCell ref="L233:N233"/>
    <mergeCell ref="L234:N234"/>
    <mergeCell ref="L235:N235"/>
    <mergeCell ref="L236:N236"/>
    <mergeCell ref="L237:N237"/>
    <mergeCell ref="L241:N241"/>
    <mergeCell ref="A252:N252"/>
    <mergeCell ref="A254:N254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3:N253"/>
    <mergeCell ref="L255:N255"/>
    <mergeCell ref="A262:N262"/>
    <mergeCell ref="L256:N256"/>
    <mergeCell ref="L257:N257"/>
    <mergeCell ref="L258:N258"/>
    <mergeCell ref="L259:N259"/>
    <mergeCell ref="L260:N260"/>
    <mergeCell ref="L261:N261"/>
    <mergeCell ref="L263:N263"/>
    <mergeCell ref="L264:N264"/>
    <mergeCell ref="L265:N265"/>
    <mergeCell ref="L266:N266"/>
    <mergeCell ref="L267:N267"/>
    <mergeCell ref="A278:N278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A297:N297"/>
    <mergeCell ref="L294:N294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A313:N313"/>
    <mergeCell ref="L308:N308"/>
    <mergeCell ref="L309:N309"/>
    <mergeCell ref="L310:N310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A328:A331"/>
    <mergeCell ref="C328:C331"/>
    <mergeCell ref="K328:K331"/>
    <mergeCell ref="L328:L331"/>
    <mergeCell ref="N330:N332"/>
    <mergeCell ref="A332:A335"/>
    <mergeCell ref="C332:C335"/>
    <mergeCell ref="K332:K335"/>
    <mergeCell ref="L332:L335"/>
    <mergeCell ref="A326:L326"/>
    <mergeCell ref="M326:N326"/>
    <mergeCell ref="N342:N343"/>
    <mergeCell ref="A348:D348"/>
    <mergeCell ref="A349:N350"/>
    <mergeCell ref="N334:N336"/>
    <mergeCell ref="A336:A339"/>
    <mergeCell ref="C336:C339"/>
    <mergeCell ref="K336:K339"/>
    <mergeCell ref="L336:L339"/>
    <mergeCell ref="N338:N340"/>
    <mergeCell ref="A340:A343"/>
    <mergeCell ref="C340:C343"/>
    <mergeCell ref="K340:K343"/>
    <mergeCell ref="L340:L343"/>
  </mergeCells>
  <conditionalFormatting sqref="C33:C47">
    <cfRule type="cellIs" dxfId="1975" priority="28" operator="equal">
      <formula>"Activo"</formula>
    </cfRule>
  </conditionalFormatting>
  <conditionalFormatting sqref="C52:C59">
    <cfRule type="cellIs" dxfId="1974" priority="27" operator="equal">
      <formula>"Activo"</formula>
    </cfRule>
  </conditionalFormatting>
  <conditionalFormatting sqref="C64:C69">
    <cfRule type="cellIs" dxfId="1973" priority="26" operator="equal">
      <formula>"Activo"</formula>
    </cfRule>
  </conditionalFormatting>
  <conditionalFormatting sqref="C74:C81">
    <cfRule type="cellIs" dxfId="1972" priority="25" operator="equal">
      <formula>"Activo"</formula>
    </cfRule>
  </conditionalFormatting>
  <conditionalFormatting sqref="C86:C92">
    <cfRule type="cellIs" dxfId="1971" priority="24" operator="equal">
      <formula>"Activo"</formula>
    </cfRule>
  </conditionalFormatting>
  <conditionalFormatting sqref="C97:C119">
    <cfRule type="cellIs" dxfId="1970" priority="23" operator="equal">
      <formula>"Activo"</formula>
    </cfRule>
  </conditionalFormatting>
  <conditionalFormatting sqref="C124:C138">
    <cfRule type="cellIs" dxfId="1969" priority="22" operator="equal">
      <formula>"Activo"</formula>
    </cfRule>
  </conditionalFormatting>
  <conditionalFormatting sqref="C143:C153">
    <cfRule type="cellIs" dxfId="1968" priority="21" operator="equal">
      <formula>"Activo"</formula>
    </cfRule>
  </conditionalFormatting>
  <conditionalFormatting sqref="C158:C161">
    <cfRule type="cellIs" dxfId="1967" priority="20" operator="equal">
      <formula>"Activo"</formula>
    </cfRule>
  </conditionalFormatting>
  <conditionalFormatting sqref="C166:C185">
    <cfRule type="cellIs" dxfId="1966" priority="19" operator="equal">
      <formula>"Activo"</formula>
    </cfRule>
  </conditionalFormatting>
  <conditionalFormatting sqref="C190:C199">
    <cfRule type="cellIs" dxfId="1965" priority="18" operator="equal">
      <formula>"Activo"</formula>
    </cfRule>
  </conditionalFormatting>
  <conditionalFormatting sqref="C205:C220">
    <cfRule type="cellIs" dxfId="1964" priority="17" operator="equal">
      <formula>"Activo"</formula>
    </cfRule>
  </conditionalFormatting>
  <conditionalFormatting sqref="C226:C237">
    <cfRule type="cellIs" dxfId="1963" priority="16" operator="equal">
      <formula>"Activo"</formula>
    </cfRule>
  </conditionalFormatting>
  <conditionalFormatting sqref="C242:C249">
    <cfRule type="cellIs" dxfId="1962" priority="15" operator="equal">
      <formula>"Activo"</formula>
    </cfRule>
  </conditionalFormatting>
  <conditionalFormatting sqref="C255:C261">
    <cfRule type="cellIs" dxfId="1961" priority="14" operator="equal">
      <formula>"Activo"</formula>
    </cfRule>
  </conditionalFormatting>
  <conditionalFormatting sqref="C263:C275">
    <cfRule type="cellIs" dxfId="1960" priority="13" operator="equal">
      <formula>"Activo"</formula>
    </cfRule>
  </conditionalFormatting>
  <conditionalFormatting sqref="C280:C294">
    <cfRule type="cellIs" dxfId="1959" priority="12" operator="equal">
      <formula>"Activo"</formula>
    </cfRule>
  </conditionalFormatting>
  <conditionalFormatting sqref="C299:C310">
    <cfRule type="cellIs" dxfId="1958" priority="11" operator="equal">
      <formula>"Activo"</formula>
    </cfRule>
  </conditionalFormatting>
  <conditionalFormatting sqref="C315:C321">
    <cfRule type="cellIs" dxfId="1957" priority="10" operator="equal">
      <formula>"Activo"</formula>
    </cfRule>
  </conditionalFormatting>
  <conditionalFormatting sqref="D33:D47">
    <cfRule type="cellIs" dxfId="1956" priority="107" operator="notEqual">
      <formula>"SO"</formula>
    </cfRule>
  </conditionalFormatting>
  <conditionalFormatting sqref="D52:D59">
    <cfRule type="cellIs" dxfId="1955" priority="106" operator="notEqual">
      <formula>"SO"</formula>
    </cfRule>
  </conditionalFormatting>
  <conditionalFormatting sqref="D64:D69">
    <cfRule type="cellIs" dxfId="1954" priority="105" operator="notEqual">
      <formula>"SO"</formula>
    </cfRule>
  </conditionalFormatting>
  <conditionalFormatting sqref="D74:D81">
    <cfRule type="cellIs" dxfId="1953" priority="104" operator="notEqual">
      <formula>"SO"</formula>
    </cfRule>
  </conditionalFormatting>
  <conditionalFormatting sqref="D86:D92">
    <cfRule type="cellIs" dxfId="1952" priority="103" operator="notEqual">
      <formula>"SO"</formula>
    </cfRule>
  </conditionalFormatting>
  <conditionalFormatting sqref="D97:D119">
    <cfRule type="cellIs" dxfId="1951" priority="102" operator="notEqual">
      <formula>"SO"</formula>
    </cfRule>
  </conditionalFormatting>
  <conditionalFormatting sqref="D124:D138">
    <cfRule type="cellIs" dxfId="1950" priority="101" operator="notEqual">
      <formula>"SO"</formula>
    </cfRule>
  </conditionalFormatting>
  <conditionalFormatting sqref="D143:D153">
    <cfRule type="cellIs" dxfId="1949" priority="100" operator="notEqual">
      <formula>"SO"</formula>
    </cfRule>
  </conditionalFormatting>
  <conditionalFormatting sqref="D158:D161">
    <cfRule type="cellIs" dxfId="1948" priority="99" operator="notEqual">
      <formula>"SO"</formula>
    </cfRule>
  </conditionalFormatting>
  <conditionalFormatting sqref="D166:D185">
    <cfRule type="cellIs" dxfId="1947" priority="98" operator="notEqual">
      <formula>"SO"</formula>
    </cfRule>
  </conditionalFormatting>
  <conditionalFormatting sqref="D190:D199">
    <cfRule type="cellIs" dxfId="1946" priority="97" operator="notEqual">
      <formula>"SO"</formula>
    </cfRule>
  </conditionalFormatting>
  <conditionalFormatting sqref="D205:D220">
    <cfRule type="cellIs" dxfId="1945" priority="96" operator="notEqual">
      <formula>"SO"</formula>
    </cfRule>
  </conditionalFormatting>
  <conditionalFormatting sqref="D226:D237">
    <cfRule type="cellIs" dxfId="1944" priority="95" operator="notEqual">
      <formula>"SO"</formula>
    </cfRule>
  </conditionalFormatting>
  <conditionalFormatting sqref="D242:D249">
    <cfRule type="cellIs" dxfId="1943" priority="94" operator="notEqual">
      <formula>"SO"</formula>
    </cfRule>
  </conditionalFormatting>
  <conditionalFormatting sqref="D255:D261">
    <cfRule type="cellIs" dxfId="1942" priority="93" operator="notEqual">
      <formula>"SO"</formula>
    </cfRule>
  </conditionalFormatting>
  <conditionalFormatting sqref="D263:D275">
    <cfRule type="cellIs" dxfId="1941" priority="92" operator="notEqual">
      <formula>"SO"</formula>
    </cfRule>
  </conditionalFormatting>
  <conditionalFormatting sqref="D280:D294">
    <cfRule type="cellIs" dxfId="1940" priority="91" operator="notEqual">
      <formula>"SO"</formula>
    </cfRule>
  </conditionalFormatting>
  <conditionalFormatting sqref="D299:D310">
    <cfRule type="cellIs" dxfId="1939" priority="90" operator="notEqual">
      <formula>"SO"</formula>
    </cfRule>
  </conditionalFormatting>
  <conditionalFormatting sqref="D315:D321">
    <cfRule type="cellIs" dxfId="1938" priority="89" operator="notEqual">
      <formula>"SO"</formula>
    </cfRule>
  </conditionalFormatting>
  <conditionalFormatting sqref="E344">
    <cfRule type="cellIs" dxfId="1937" priority="560" operator="equal">
      <formula>0</formula>
    </cfRule>
  </conditionalFormatting>
  <conditionalFormatting sqref="F33">
    <cfRule type="expression" dxfId="1936" priority="559">
      <formula>$C$33="Activo"</formula>
    </cfRule>
  </conditionalFormatting>
  <conditionalFormatting sqref="F34">
    <cfRule type="expression" dxfId="1935" priority="558">
      <formula>$C$34="Activo"</formula>
    </cfRule>
  </conditionalFormatting>
  <conditionalFormatting sqref="F35">
    <cfRule type="expression" dxfId="1934" priority="557">
      <formula>$C$35="Activo"</formula>
    </cfRule>
  </conditionalFormatting>
  <conditionalFormatting sqref="F36">
    <cfRule type="expression" dxfId="1933" priority="556">
      <formula>$C$36="Activo"</formula>
    </cfRule>
  </conditionalFormatting>
  <conditionalFormatting sqref="F37">
    <cfRule type="expression" dxfId="1932" priority="555">
      <formula>$C$37="Activo"</formula>
    </cfRule>
  </conditionalFormatting>
  <conditionalFormatting sqref="F38">
    <cfRule type="expression" dxfId="1931" priority="554">
      <formula>$C$38="Activo"</formula>
    </cfRule>
  </conditionalFormatting>
  <conditionalFormatting sqref="F39">
    <cfRule type="expression" dxfId="1930" priority="553">
      <formula>$C$39="Activo"</formula>
    </cfRule>
  </conditionalFormatting>
  <conditionalFormatting sqref="F40">
    <cfRule type="expression" dxfId="1929" priority="552">
      <formula>$C$40="Activo"</formula>
    </cfRule>
  </conditionalFormatting>
  <conditionalFormatting sqref="F41">
    <cfRule type="expression" dxfId="1928" priority="551">
      <formula>$C$41="Activo"</formula>
    </cfRule>
  </conditionalFormatting>
  <conditionalFormatting sqref="F42">
    <cfRule type="expression" dxfId="1927" priority="550">
      <formula>$C$42="Activo"</formula>
    </cfRule>
  </conditionalFormatting>
  <conditionalFormatting sqref="F43">
    <cfRule type="expression" dxfId="1926" priority="549">
      <formula>$C$43="Activo"</formula>
    </cfRule>
  </conditionalFormatting>
  <conditionalFormatting sqref="F44">
    <cfRule type="expression" dxfId="1925" priority="548">
      <formula>$C$44="Activo"</formula>
    </cfRule>
  </conditionalFormatting>
  <conditionalFormatting sqref="F45">
    <cfRule type="expression" dxfId="1924" priority="547">
      <formula>$C$45="Activo"</formula>
    </cfRule>
  </conditionalFormatting>
  <conditionalFormatting sqref="F46">
    <cfRule type="expression" dxfId="1923" priority="546">
      <formula>$C$46="Activo"</formula>
    </cfRule>
  </conditionalFormatting>
  <conditionalFormatting sqref="F47">
    <cfRule type="expression" dxfId="1922" priority="545">
      <formula>$C$47="Activo"</formula>
    </cfRule>
  </conditionalFormatting>
  <conditionalFormatting sqref="F52">
    <cfRule type="expression" dxfId="1921" priority="544">
      <formula>$C$52="Activo"</formula>
    </cfRule>
  </conditionalFormatting>
  <conditionalFormatting sqref="F53">
    <cfRule type="expression" dxfId="1920" priority="543">
      <formula>$C$53="Activo"</formula>
    </cfRule>
  </conditionalFormatting>
  <conditionalFormatting sqref="F54">
    <cfRule type="expression" dxfId="1919" priority="542">
      <formula>$C$54="Activo"</formula>
    </cfRule>
  </conditionalFormatting>
  <conditionalFormatting sqref="F55">
    <cfRule type="expression" dxfId="1918" priority="541">
      <formula>$C$55="Activo"</formula>
    </cfRule>
  </conditionalFormatting>
  <conditionalFormatting sqref="F56">
    <cfRule type="expression" dxfId="1917" priority="540">
      <formula>$C$56="Activo"</formula>
    </cfRule>
  </conditionalFormatting>
  <conditionalFormatting sqref="F57">
    <cfRule type="expression" dxfId="1916" priority="539">
      <formula>$C$57="Activo"</formula>
    </cfRule>
  </conditionalFormatting>
  <conditionalFormatting sqref="F58">
    <cfRule type="expression" dxfId="1915" priority="538">
      <formula>$C$58="Activo"</formula>
    </cfRule>
  </conditionalFormatting>
  <conditionalFormatting sqref="F59">
    <cfRule type="expression" dxfId="1914" priority="537">
      <formula>$C$59="Activo"</formula>
    </cfRule>
  </conditionalFormatting>
  <conditionalFormatting sqref="F64">
    <cfRule type="expression" dxfId="1913" priority="536">
      <formula>$C$64="Activo"</formula>
    </cfRule>
  </conditionalFormatting>
  <conditionalFormatting sqref="F65">
    <cfRule type="expression" dxfId="1912" priority="535">
      <formula>$C$65="Activo"</formula>
    </cfRule>
  </conditionalFormatting>
  <conditionalFormatting sqref="F66">
    <cfRule type="expression" dxfId="1911" priority="534">
      <formula>$C$66="Activo"</formula>
    </cfRule>
  </conditionalFormatting>
  <conditionalFormatting sqref="F67">
    <cfRule type="expression" dxfId="1910" priority="533">
      <formula>$C$67="Activo"</formula>
    </cfRule>
  </conditionalFormatting>
  <conditionalFormatting sqref="F68">
    <cfRule type="expression" dxfId="1909" priority="532">
      <formula>$C$68="Activo"</formula>
    </cfRule>
  </conditionalFormatting>
  <conditionalFormatting sqref="F69">
    <cfRule type="expression" dxfId="1908" priority="531">
      <formula>$C$69="Activo"</formula>
    </cfRule>
  </conditionalFormatting>
  <conditionalFormatting sqref="F74">
    <cfRule type="expression" dxfId="1907" priority="530">
      <formula>$C$74="Activo"</formula>
    </cfRule>
  </conditionalFormatting>
  <conditionalFormatting sqref="F75">
    <cfRule type="expression" dxfId="1906" priority="529">
      <formula>$C$75="Activo"</formula>
    </cfRule>
  </conditionalFormatting>
  <conditionalFormatting sqref="F76">
    <cfRule type="expression" dxfId="1905" priority="528">
      <formula>$C$76="Activo"</formula>
    </cfRule>
  </conditionalFormatting>
  <conditionalFormatting sqref="F77">
    <cfRule type="expression" dxfId="1904" priority="527">
      <formula>$C$77="Activo"</formula>
    </cfRule>
  </conditionalFormatting>
  <conditionalFormatting sqref="F78">
    <cfRule type="expression" dxfId="1903" priority="526">
      <formula>$C$78="Activo"</formula>
    </cfRule>
  </conditionalFormatting>
  <conditionalFormatting sqref="F79">
    <cfRule type="expression" dxfId="1902" priority="525">
      <formula>$C$79="Activo"</formula>
    </cfRule>
  </conditionalFormatting>
  <conditionalFormatting sqref="F80">
    <cfRule type="expression" dxfId="1901" priority="524">
      <formula>$C$80="Activo"</formula>
    </cfRule>
  </conditionalFormatting>
  <conditionalFormatting sqref="F81">
    <cfRule type="expression" dxfId="1900" priority="523">
      <formula>$C$81="Activo"</formula>
    </cfRule>
  </conditionalFormatting>
  <conditionalFormatting sqref="F86">
    <cfRule type="expression" dxfId="1899" priority="522">
      <formula>$C$86="activo"</formula>
    </cfRule>
  </conditionalFormatting>
  <conditionalFormatting sqref="F87">
    <cfRule type="expression" dxfId="1898" priority="521">
      <formula>$C$87="activo"</formula>
    </cfRule>
  </conditionalFormatting>
  <conditionalFormatting sqref="F88">
    <cfRule type="expression" dxfId="1897" priority="520">
      <formula>$C$88="activo"</formula>
    </cfRule>
  </conditionalFormatting>
  <conditionalFormatting sqref="F89">
    <cfRule type="expression" dxfId="1896" priority="519">
      <formula>$C$89="activo"</formula>
    </cfRule>
  </conditionalFormatting>
  <conditionalFormatting sqref="F90">
    <cfRule type="expression" dxfId="1895" priority="518">
      <formula>$C$90="activo"</formula>
    </cfRule>
  </conditionalFormatting>
  <conditionalFormatting sqref="F91">
    <cfRule type="expression" dxfId="1894" priority="517">
      <formula>$C$91="activo"</formula>
    </cfRule>
  </conditionalFormatting>
  <conditionalFormatting sqref="F92">
    <cfRule type="expression" dxfId="1893" priority="516">
      <formula>$C$92="activo"</formula>
    </cfRule>
  </conditionalFormatting>
  <conditionalFormatting sqref="F97">
    <cfRule type="expression" dxfId="1892" priority="515">
      <formula>$C$97="activo"</formula>
    </cfRule>
  </conditionalFormatting>
  <conditionalFormatting sqref="F98">
    <cfRule type="expression" dxfId="1891" priority="514">
      <formula>$C$98="activo"</formula>
    </cfRule>
  </conditionalFormatting>
  <conditionalFormatting sqref="F99">
    <cfRule type="expression" dxfId="1890" priority="513">
      <formula>$C$99="activo"</formula>
    </cfRule>
  </conditionalFormatting>
  <conditionalFormatting sqref="F100">
    <cfRule type="expression" dxfId="1889" priority="512">
      <formula>$C$100="activo"</formula>
    </cfRule>
  </conditionalFormatting>
  <conditionalFormatting sqref="F101">
    <cfRule type="expression" dxfId="1888" priority="511">
      <formula>$C$101="activo"</formula>
    </cfRule>
  </conditionalFormatting>
  <conditionalFormatting sqref="F102">
    <cfRule type="expression" dxfId="1887" priority="510">
      <formula>$C$102="activo"</formula>
    </cfRule>
  </conditionalFormatting>
  <conditionalFormatting sqref="F103">
    <cfRule type="expression" dxfId="1886" priority="509">
      <formula>$C$103="activo"</formula>
    </cfRule>
  </conditionalFormatting>
  <conditionalFormatting sqref="F104">
    <cfRule type="expression" dxfId="1885" priority="508">
      <formula>$C$104="activo"</formula>
    </cfRule>
  </conditionalFormatting>
  <conditionalFormatting sqref="F105">
    <cfRule type="expression" dxfId="1884" priority="507">
      <formula>$C$105="activo"</formula>
    </cfRule>
  </conditionalFormatting>
  <conditionalFormatting sqref="F106">
    <cfRule type="expression" dxfId="1883" priority="506">
      <formula>$C$106="activo"</formula>
    </cfRule>
  </conditionalFormatting>
  <conditionalFormatting sqref="F107">
    <cfRule type="expression" dxfId="1882" priority="505">
      <formula>$C$107="activo"</formula>
    </cfRule>
  </conditionalFormatting>
  <conditionalFormatting sqref="F108">
    <cfRule type="expression" dxfId="1881" priority="504">
      <formula>$C$108="activo"</formula>
    </cfRule>
  </conditionalFormatting>
  <conditionalFormatting sqref="F109">
    <cfRule type="expression" dxfId="1880" priority="144">
      <formula>$C$109="Activo"</formula>
    </cfRule>
  </conditionalFormatting>
  <conditionalFormatting sqref="F110">
    <cfRule type="expression" dxfId="1879" priority="143">
      <formula>$C$110="Activo"</formula>
    </cfRule>
  </conditionalFormatting>
  <conditionalFormatting sqref="F111">
    <cfRule type="expression" dxfId="1878" priority="503">
      <formula>$C$111="activo"</formula>
    </cfRule>
  </conditionalFormatting>
  <conditionalFormatting sqref="F112">
    <cfRule type="expression" dxfId="1877" priority="502">
      <formula>$C$112="activo"</formula>
    </cfRule>
  </conditionalFormatting>
  <conditionalFormatting sqref="F113">
    <cfRule type="expression" dxfId="1876" priority="501">
      <formula>$C$113="activo"</formula>
    </cfRule>
  </conditionalFormatting>
  <conditionalFormatting sqref="F114">
    <cfRule type="expression" dxfId="1875" priority="500">
      <formula>$C$114="activo"</formula>
    </cfRule>
  </conditionalFormatting>
  <conditionalFormatting sqref="F115">
    <cfRule type="expression" dxfId="1874" priority="499">
      <formula>$C$115="activo"</formula>
    </cfRule>
  </conditionalFormatting>
  <conditionalFormatting sqref="F116">
    <cfRule type="expression" dxfId="1873" priority="498">
      <formula>$C$116="activo"</formula>
    </cfRule>
  </conditionalFormatting>
  <conditionalFormatting sqref="F117">
    <cfRule type="expression" dxfId="1872" priority="497">
      <formula>$C$117="activo"</formula>
    </cfRule>
  </conditionalFormatting>
  <conditionalFormatting sqref="F118">
    <cfRule type="expression" dxfId="1871" priority="496">
      <formula>$C$118="activo"</formula>
    </cfRule>
  </conditionalFormatting>
  <conditionalFormatting sqref="F119">
    <cfRule type="expression" dxfId="1870" priority="495">
      <formula>$C$119="activo"</formula>
    </cfRule>
  </conditionalFormatting>
  <conditionalFormatting sqref="F124">
    <cfRule type="expression" dxfId="1869" priority="494">
      <formula>$C$124="activo"</formula>
    </cfRule>
  </conditionalFormatting>
  <conditionalFormatting sqref="F125">
    <cfRule type="expression" dxfId="1868" priority="493">
      <formula>$C$125="activo"</formula>
    </cfRule>
  </conditionalFormatting>
  <conditionalFormatting sqref="F126">
    <cfRule type="expression" dxfId="1867" priority="492">
      <formula>$C$126="activo"</formula>
    </cfRule>
  </conditionalFormatting>
  <conditionalFormatting sqref="F127">
    <cfRule type="expression" dxfId="1866" priority="491">
      <formula>$C$127="activo"</formula>
    </cfRule>
  </conditionalFormatting>
  <conditionalFormatting sqref="F128">
    <cfRule type="expression" dxfId="1865" priority="490">
      <formula>$C$128="activo"</formula>
    </cfRule>
  </conditionalFormatting>
  <conditionalFormatting sqref="F129">
    <cfRule type="expression" dxfId="1864" priority="489">
      <formula>$C$129="activo"</formula>
    </cfRule>
  </conditionalFormatting>
  <conditionalFormatting sqref="F130">
    <cfRule type="expression" dxfId="1863" priority="488">
      <formula>$C$130="activo"</formula>
    </cfRule>
  </conditionalFormatting>
  <conditionalFormatting sqref="F131">
    <cfRule type="expression" dxfId="1862" priority="487">
      <formula>$C$131="activo"</formula>
    </cfRule>
  </conditionalFormatting>
  <conditionalFormatting sqref="F132">
    <cfRule type="expression" dxfId="1861" priority="486">
      <formula>$C$132="activo"</formula>
    </cfRule>
  </conditionalFormatting>
  <conditionalFormatting sqref="F133">
    <cfRule type="expression" dxfId="1860" priority="485">
      <formula>$C$133="activo"</formula>
    </cfRule>
  </conditionalFormatting>
  <conditionalFormatting sqref="F134">
    <cfRule type="expression" dxfId="1859" priority="484">
      <formula>$C$134="activo"</formula>
    </cfRule>
  </conditionalFormatting>
  <conditionalFormatting sqref="F135">
    <cfRule type="expression" dxfId="1858" priority="483">
      <formula>$C$135="activo"</formula>
    </cfRule>
  </conditionalFormatting>
  <conditionalFormatting sqref="F136">
    <cfRule type="expression" dxfId="1857" priority="482">
      <formula>$C$136="activo"</formula>
    </cfRule>
  </conditionalFormatting>
  <conditionalFormatting sqref="F137">
    <cfRule type="expression" dxfId="1856" priority="481">
      <formula>$C$137="activo"</formula>
    </cfRule>
  </conditionalFormatting>
  <conditionalFormatting sqref="F138">
    <cfRule type="expression" dxfId="1855" priority="480">
      <formula>$C$138="activo"</formula>
    </cfRule>
  </conditionalFormatting>
  <conditionalFormatting sqref="F143">
    <cfRule type="expression" dxfId="1854" priority="479">
      <formula>$C$143="activo"</formula>
    </cfRule>
  </conditionalFormatting>
  <conditionalFormatting sqref="F144">
    <cfRule type="expression" dxfId="1853" priority="478">
      <formula>$C$144="activo"</formula>
    </cfRule>
  </conditionalFormatting>
  <conditionalFormatting sqref="F145">
    <cfRule type="expression" dxfId="1852" priority="477">
      <formula>$C$145="activo"</formula>
    </cfRule>
  </conditionalFormatting>
  <conditionalFormatting sqref="F146">
    <cfRule type="expression" dxfId="1851" priority="476">
      <formula>$C$146="activo"</formula>
    </cfRule>
  </conditionalFormatting>
  <conditionalFormatting sqref="F147">
    <cfRule type="expression" dxfId="1850" priority="475">
      <formula>$C$147="activo"</formula>
    </cfRule>
  </conditionalFormatting>
  <conditionalFormatting sqref="F148">
    <cfRule type="expression" dxfId="1849" priority="474">
      <formula>$C$148="activo"</formula>
    </cfRule>
  </conditionalFormatting>
  <conditionalFormatting sqref="F149">
    <cfRule type="expression" dxfId="1848" priority="473">
      <formula>$C$149="activo"</formula>
    </cfRule>
  </conditionalFormatting>
  <conditionalFormatting sqref="F150">
    <cfRule type="expression" dxfId="1847" priority="472">
      <formula>$C$150="activo"</formula>
    </cfRule>
  </conditionalFormatting>
  <conditionalFormatting sqref="F151">
    <cfRule type="expression" dxfId="1846" priority="471">
      <formula>$C$151="activo"</formula>
    </cfRule>
  </conditionalFormatting>
  <conditionalFormatting sqref="F152">
    <cfRule type="expression" dxfId="1845" priority="470">
      <formula>$C$152="activo"</formula>
    </cfRule>
  </conditionalFormatting>
  <conditionalFormatting sqref="F153">
    <cfRule type="expression" dxfId="1844" priority="469">
      <formula>$C$153="activo"</formula>
    </cfRule>
  </conditionalFormatting>
  <conditionalFormatting sqref="F158">
    <cfRule type="expression" dxfId="1843" priority="468">
      <formula>$C$158="activo"</formula>
    </cfRule>
  </conditionalFormatting>
  <conditionalFormatting sqref="F159">
    <cfRule type="expression" dxfId="1842" priority="467">
      <formula>$C$159="activo"</formula>
    </cfRule>
  </conditionalFormatting>
  <conditionalFormatting sqref="F160">
    <cfRule type="expression" dxfId="1841" priority="466">
      <formula>$C$160="activo"</formula>
    </cfRule>
  </conditionalFormatting>
  <conditionalFormatting sqref="F161">
    <cfRule type="expression" dxfId="1840" priority="465">
      <formula>$C$161="activo"</formula>
    </cfRule>
  </conditionalFormatting>
  <conditionalFormatting sqref="F166">
    <cfRule type="expression" dxfId="1839" priority="464">
      <formula>$C$166="activo"</formula>
    </cfRule>
  </conditionalFormatting>
  <conditionalFormatting sqref="F167">
    <cfRule type="expression" dxfId="1838" priority="463">
      <formula>$C$167="activo"</formula>
    </cfRule>
  </conditionalFormatting>
  <conditionalFormatting sqref="F168">
    <cfRule type="expression" dxfId="1837" priority="462">
      <formula>$C$168="activo"</formula>
    </cfRule>
  </conditionalFormatting>
  <conditionalFormatting sqref="F169">
    <cfRule type="expression" dxfId="1836" priority="461">
      <formula>$C$169="activo"</formula>
    </cfRule>
  </conditionalFormatting>
  <conditionalFormatting sqref="F170">
    <cfRule type="expression" dxfId="1835" priority="460">
      <formula>$C$170="activo"</formula>
    </cfRule>
  </conditionalFormatting>
  <conditionalFormatting sqref="F171">
    <cfRule type="expression" dxfId="1834" priority="459">
      <formula>$C$171="activo"</formula>
    </cfRule>
  </conditionalFormatting>
  <conditionalFormatting sqref="F172">
    <cfRule type="expression" dxfId="1833" priority="458">
      <formula>$C$172="activo"</formula>
    </cfRule>
  </conditionalFormatting>
  <conditionalFormatting sqref="F173">
    <cfRule type="expression" dxfId="1832" priority="457">
      <formula>$C$173="activo"</formula>
    </cfRule>
  </conditionalFormatting>
  <conditionalFormatting sqref="F174">
    <cfRule type="expression" dxfId="1831" priority="456">
      <formula>$C$174="activo"</formula>
    </cfRule>
  </conditionalFormatting>
  <conditionalFormatting sqref="F175">
    <cfRule type="expression" dxfId="1830" priority="455">
      <formula>$C$175="Activo"</formula>
    </cfRule>
  </conditionalFormatting>
  <conditionalFormatting sqref="F176">
    <cfRule type="expression" dxfId="1829" priority="454">
      <formula>$C$176="Activo"</formula>
    </cfRule>
  </conditionalFormatting>
  <conditionalFormatting sqref="F177">
    <cfRule type="expression" dxfId="1828" priority="453">
      <formula>$C$177="Activo"</formula>
    </cfRule>
  </conditionalFormatting>
  <conditionalFormatting sqref="F178">
    <cfRule type="expression" dxfId="1827" priority="452">
      <formula>$C$178="Activo"</formula>
    </cfRule>
  </conditionalFormatting>
  <conditionalFormatting sqref="F179">
    <cfRule type="expression" dxfId="1826" priority="451">
      <formula>$C$179="Activo"</formula>
    </cfRule>
  </conditionalFormatting>
  <conditionalFormatting sqref="F180">
    <cfRule type="expression" dxfId="1825" priority="450">
      <formula>$C$180="Activo"</formula>
    </cfRule>
  </conditionalFormatting>
  <conditionalFormatting sqref="F181">
    <cfRule type="expression" dxfId="1824" priority="449">
      <formula>$C$181="Activo"</formula>
    </cfRule>
  </conditionalFormatting>
  <conditionalFormatting sqref="F182">
    <cfRule type="expression" dxfId="1823" priority="448">
      <formula>$C$182="Activo"</formula>
    </cfRule>
  </conditionalFormatting>
  <conditionalFormatting sqref="F183">
    <cfRule type="expression" dxfId="1822" priority="447">
      <formula>$C$183="Activo"</formula>
    </cfRule>
  </conditionalFormatting>
  <conditionalFormatting sqref="F184">
    <cfRule type="expression" dxfId="1821" priority="446">
      <formula>$C$184="Activo"</formula>
    </cfRule>
  </conditionalFormatting>
  <conditionalFormatting sqref="F185">
    <cfRule type="expression" dxfId="1820" priority="445">
      <formula>$C$185="Activo"</formula>
    </cfRule>
  </conditionalFormatting>
  <conditionalFormatting sqref="F190">
    <cfRule type="expression" dxfId="1819" priority="444">
      <formula>$C$190="Activo"</formula>
    </cfRule>
  </conditionalFormatting>
  <conditionalFormatting sqref="F191">
    <cfRule type="expression" dxfId="1818" priority="443">
      <formula>$C$191="Activo"</formula>
    </cfRule>
  </conditionalFormatting>
  <conditionalFormatting sqref="F192">
    <cfRule type="expression" dxfId="1817" priority="442">
      <formula>$C$192="Activo"</formula>
    </cfRule>
  </conditionalFormatting>
  <conditionalFormatting sqref="F193">
    <cfRule type="expression" dxfId="1816" priority="441">
      <formula>$C$193="Activo"</formula>
    </cfRule>
  </conditionalFormatting>
  <conditionalFormatting sqref="F194">
    <cfRule type="expression" dxfId="1815" priority="440">
      <formula>$C$194="Activo"</formula>
    </cfRule>
  </conditionalFormatting>
  <conditionalFormatting sqref="F195">
    <cfRule type="expression" dxfId="1814" priority="439">
      <formula>$C$195="Activo"</formula>
    </cfRule>
  </conditionalFormatting>
  <conditionalFormatting sqref="F196">
    <cfRule type="expression" dxfId="1813" priority="438">
      <formula>$C$196="Activo"</formula>
    </cfRule>
  </conditionalFormatting>
  <conditionalFormatting sqref="F197">
    <cfRule type="expression" dxfId="1812" priority="437">
      <formula>$C$197="Activo"</formula>
    </cfRule>
  </conditionalFormatting>
  <conditionalFormatting sqref="F198">
    <cfRule type="expression" dxfId="1811" priority="436">
      <formula>$C$198="Activo"</formula>
    </cfRule>
  </conditionalFormatting>
  <conditionalFormatting sqref="F199">
    <cfRule type="expression" dxfId="1810" priority="435">
      <formula>$C$199="Activo"</formula>
    </cfRule>
  </conditionalFormatting>
  <conditionalFormatting sqref="F205">
    <cfRule type="expression" dxfId="1809" priority="434">
      <formula>$C$205="Activo"</formula>
    </cfRule>
  </conditionalFormatting>
  <conditionalFormatting sqref="F206">
    <cfRule type="expression" dxfId="1808" priority="433">
      <formula>$C$206="Activo"</formula>
    </cfRule>
  </conditionalFormatting>
  <conditionalFormatting sqref="F207">
    <cfRule type="expression" dxfId="1807" priority="432">
      <formula>$C$207="Activo"</formula>
    </cfRule>
  </conditionalFormatting>
  <conditionalFormatting sqref="F208">
    <cfRule type="expression" dxfId="1806" priority="431">
      <formula>$C$208="Activo"</formula>
    </cfRule>
  </conditionalFormatting>
  <conditionalFormatting sqref="F209">
    <cfRule type="expression" dxfId="1805" priority="430">
      <formula>$C$209="Activo"</formula>
    </cfRule>
  </conditionalFormatting>
  <conditionalFormatting sqref="F210">
    <cfRule type="expression" dxfId="1804" priority="429">
      <formula>$C$210="Activo"</formula>
    </cfRule>
  </conditionalFormatting>
  <conditionalFormatting sqref="F211">
    <cfRule type="expression" dxfId="1803" priority="428">
      <formula>$C$211="Activo"</formula>
    </cfRule>
  </conditionalFormatting>
  <conditionalFormatting sqref="F212">
    <cfRule type="expression" dxfId="1802" priority="427">
      <formula>$C$212="Activo"</formula>
    </cfRule>
  </conditionalFormatting>
  <conditionalFormatting sqref="F213">
    <cfRule type="expression" dxfId="1801" priority="426">
      <formula>$C$213="Activo"</formula>
    </cfRule>
  </conditionalFormatting>
  <conditionalFormatting sqref="F214">
    <cfRule type="expression" dxfId="1800" priority="425">
      <formula>$C$214="Activo"</formula>
    </cfRule>
  </conditionalFormatting>
  <conditionalFormatting sqref="F215">
    <cfRule type="expression" dxfId="1799" priority="424">
      <formula>$C$215="Activo"</formula>
    </cfRule>
  </conditionalFormatting>
  <conditionalFormatting sqref="F216">
    <cfRule type="expression" dxfId="1798" priority="423">
      <formula>$C$216="Activo"</formula>
    </cfRule>
  </conditionalFormatting>
  <conditionalFormatting sqref="F217">
    <cfRule type="expression" dxfId="1797" priority="422">
      <formula>$C$217="Activo"</formula>
    </cfRule>
  </conditionalFormatting>
  <conditionalFormatting sqref="F218">
    <cfRule type="expression" dxfId="1796" priority="421">
      <formula>$C$218="Activo"</formula>
    </cfRule>
  </conditionalFormatting>
  <conditionalFormatting sqref="F219">
    <cfRule type="expression" dxfId="1795" priority="420">
      <formula>$C$219="Activo"</formula>
    </cfRule>
  </conditionalFormatting>
  <conditionalFormatting sqref="F220">
    <cfRule type="expression" dxfId="1794" priority="419">
      <formula>$C$220="Activo"</formula>
    </cfRule>
  </conditionalFormatting>
  <conditionalFormatting sqref="F226">
    <cfRule type="expression" dxfId="1793" priority="418">
      <formula>$C$226="Activo"</formula>
    </cfRule>
  </conditionalFormatting>
  <conditionalFormatting sqref="F227">
    <cfRule type="expression" dxfId="1792" priority="417">
      <formula>$C$227="Activo"</formula>
    </cfRule>
  </conditionalFormatting>
  <conditionalFormatting sqref="F228">
    <cfRule type="expression" dxfId="1791" priority="416">
      <formula>$C$228="Activo"</formula>
    </cfRule>
  </conditionalFormatting>
  <conditionalFormatting sqref="F229">
    <cfRule type="expression" dxfId="1790" priority="415">
      <formula>$C$229="Activo"</formula>
    </cfRule>
  </conditionalFormatting>
  <conditionalFormatting sqref="F230">
    <cfRule type="expression" dxfId="1789" priority="414">
      <formula>$C$230="Activo"</formula>
    </cfRule>
  </conditionalFormatting>
  <conditionalFormatting sqref="F231">
    <cfRule type="expression" dxfId="1788" priority="413">
      <formula>$C$231="Activo"</formula>
    </cfRule>
  </conditionalFormatting>
  <conditionalFormatting sqref="F232">
    <cfRule type="expression" dxfId="1787" priority="412">
      <formula>$C$232="Activo"</formula>
    </cfRule>
  </conditionalFormatting>
  <conditionalFormatting sqref="F233">
    <cfRule type="expression" dxfId="1786" priority="411">
      <formula>$C$233="Activo"</formula>
    </cfRule>
  </conditionalFormatting>
  <conditionalFormatting sqref="F234">
    <cfRule type="expression" dxfId="1785" priority="410">
      <formula>$C$234="Activo"</formula>
    </cfRule>
  </conditionalFormatting>
  <conditionalFormatting sqref="F235">
    <cfRule type="expression" dxfId="1784" priority="409">
      <formula>$C$235="Activo"</formula>
    </cfRule>
  </conditionalFormatting>
  <conditionalFormatting sqref="F236">
    <cfRule type="expression" dxfId="1783" priority="408">
      <formula>$C$236="Activo"</formula>
    </cfRule>
  </conditionalFormatting>
  <conditionalFormatting sqref="F237">
    <cfRule type="expression" dxfId="1782" priority="407">
      <formula>$C$237="Activo"</formula>
    </cfRule>
  </conditionalFormatting>
  <conditionalFormatting sqref="F242">
    <cfRule type="expression" dxfId="1781" priority="406">
      <formula>$C$242="Activo"</formula>
    </cfRule>
  </conditionalFormatting>
  <conditionalFormatting sqref="F243">
    <cfRule type="expression" dxfId="1780" priority="405">
      <formula>$C$243="Activo"</formula>
    </cfRule>
  </conditionalFormatting>
  <conditionalFormatting sqref="F244">
    <cfRule type="expression" dxfId="1779" priority="404">
      <formula>$C$244="Activo"</formula>
    </cfRule>
  </conditionalFormatting>
  <conditionalFormatting sqref="F245">
    <cfRule type="expression" dxfId="1778" priority="403">
      <formula>$C$245="Activo"</formula>
    </cfRule>
  </conditionalFormatting>
  <conditionalFormatting sqref="F246">
    <cfRule type="expression" dxfId="1777" priority="402">
      <formula>$C$246="Activo"</formula>
    </cfRule>
  </conditionalFormatting>
  <conditionalFormatting sqref="F247">
    <cfRule type="expression" dxfId="1776" priority="401">
      <formula>$C$247="Activo"</formula>
    </cfRule>
  </conditionalFormatting>
  <conditionalFormatting sqref="F248">
    <cfRule type="expression" dxfId="1775" priority="400">
      <formula>$C$248="Activo"</formula>
    </cfRule>
  </conditionalFormatting>
  <conditionalFormatting sqref="F249">
    <cfRule type="expression" dxfId="1774" priority="399">
      <formula>$C$249="Activo"</formula>
    </cfRule>
  </conditionalFormatting>
  <conditionalFormatting sqref="F255">
    <cfRule type="expression" dxfId="1773" priority="398">
      <formula>$C$255="Activo"</formula>
    </cfRule>
  </conditionalFormatting>
  <conditionalFormatting sqref="F256">
    <cfRule type="expression" dxfId="1772" priority="397">
      <formula>$C$256="Activo"</formula>
    </cfRule>
  </conditionalFormatting>
  <conditionalFormatting sqref="F257">
    <cfRule type="expression" dxfId="1771" priority="396">
      <formula>$C$257="Activo"</formula>
    </cfRule>
  </conditionalFormatting>
  <conditionalFormatting sqref="F258">
    <cfRule type="expression" dxfId="1770" priority="395">
      <formula>$C$258="Activo"</formula>
    </cfRule>
  </conditionalFormatting>
  <conditionalFormatting sqref="F259">
    <cfRule type="expression" dxfId="1769" priority="394">
      <formula>$C$259="Activo"</formula>
    </cfRule>
  </conditionalFormatting>
  <conditionalFormatting sqref="F260">
    <cfRule type="expression" dxfId="1768" priority="393">
      <formula>$C$260="Activo"</formula>
    </cfRule>
  </conditionalFormatting>
  <conditionalFormatting sqref="F261">
    <cfRule type="expression" dxfId="1767" priority="392">
      <formula>$C$261="Activo"</formula>
    </cfRule>
  </conditionalFormatting>
  <conditionalFormatting sqref="F263">
    <cfRule type="expression" dxfId="1766" priority="391">
      <formula>$C$263="Activo"</formula>
    </cfRule>
  </conditionalFormatting>
  <conditionalFormatting sqref="F264">
    <cfRule type="expression" dxfId="1765" priority="390">
      <formula>$C$264="Activo"</formula>
    </cfRule>
  </conditionalFormatting>
  <conditionalFormatting sqref="F265">
    <cfRule type="expression" dxfId="1764" priority="389">
      <formula>$C$265="Activo"</formula>
    </cfRule>
  </conditionalFormatting>
  <conditionalFormatting sqref="F266">
    <cfRule type="expression" dxfId="1763" priority="388">
      <formula>$C$266="Activo"</formula>
    </cfRule>
  </conditionalFormatting>
  <conditionalFormatting sqref="F267">
    <cfRule type="expression" dxfId="1762" priority="387">
      <formula>$C$267="Activo"</formula>
    </cfRule>
  </conditionalFormatting>
  <conditionalFormatting sqref="F268">
    <cfRule type="expression" dxfId="1761" priority="386">
      <formula>$C$268="Activo"</formula>
    </cfRule>
  </conditionalFormatting>
  <conditionalFormatting sqref="F269">
    <cfRule type="expression" dxfId="1760" priority="227">
      <formula>$C$269="Activo"</formula>
    </cfRule>
  </conditionalFormatting>
  <conditionalFormatting sqref="F270">
    <cfRule type="expression" dxfId="1759" priority="226">
      <formula>$C$270="Activo"</formula>
    </cfRule>
  </conditionalFormatting>
  <conditionalFormatting sqref="F271">
    <cfRule type="expression" dxfId="1758" priority="225">
      <formula>$C$271="Activo"</formula>
    </cfRule>
  </conditionalFormatting>
  <conditionalFormatting sqref="F272">
    <cfRule type="expression" dxfId="1757" priority="224">
      <formula>$C$272="Activo"</formula>
    </cfRule>
  </conditionalFormatting>
  <conditionalFormatting sqref="F273">
    <cfRule type="expression" dxfId="1756" priority="223">
      <formula>$C$273="Activo"</formula>
    </cfRule>
  </conditionalFormatting>
  <conditionalFormatting sqref="F274">
    <cfRule type="expression" dxfId="1755" priority="222">
      <formula>$C$274="Activo"</formula>
    </cfRule>
  </conditionalFormatting>
  <conditionalFormatting sqref="F275">
    <cfRule type="expression" dxfId="1754" priority="221">
      <formula>$C$275="Activo"</formula>
    </cfRule>
  </conditionalFormatting>
  <conditionalFormatting sqref="F280">
    <cfRule type="expression" dxfId="1753" priority="208">
      <formula>$C$280="Activo"</formula>
    </cfRule>
  </conditionalFormatting>
  <conditionalFormatting sqref="F281">
    <cfRule type="expression" dxfId="1752" priority="207">
      <formula>$C$281="Activo"</formula>
    </cfRule>
  </conditionalFormatting>
  <conditionalFormatting sqref="F282">
    <cfRule type="expression" dxfId="1751" priority="206">
      <formula>$C$282="Activo"</formula>
    </cfRule>
  </conditionalFormatting>
  <conditionalFormatting sqref="F283">
    <cfRule type="expression" dxfId="1750" priority="205">
      <formula>$C$283="Activo"</formula>
    </cfRule>
  </conditionalFormatting>
  <conditionalFormatting sqref="F284">
    <cfRule type="expression" dxfId="1749" priority="204">
      <formula>$C$284="Activo"</formula>
    </cfRule>
  </conditionalFormatting>
  <conditionalFormatting sqref="F285">
    <cfRule type="expression" dxfId="1748" priority="203">
      <formula>$C$285="Activo"</formula>
    </cfRule>
  </conditionalFormatting>
  <conditionalFormatting sqref="F286">
    <cfRule type="expression" dxfId="1747" priority="202">
      <formula>$C$286="Activo"</formula>
    </cfRule>
  </conditionalFormatting>
  <conditionalFormatting sqref="F287">
    <cfRule type="expression" dxfId="1746" priority="201">
      <formula>$C$287="Activo"</formula>
    </cfRule>
  </conditionalFormatting>
  <conditionalFormatting sqref="F288">
    <cfRule type="expression" dxfId="1745" priority="200">
      <formula>$C$288="Activo"</formula>
    </cfRule>
  </conditionalFormatting>
  <conditionalFormatting sqref="F289">
    <cfRule type="expression" dxfId="1744" priority="199">
      <formula>$C$289="Activo"</formula>
    </cfRule>
  </conditionalFormatting>
  <conditionalFormatting sqref="F290">
    <cfRule type="expression" dxfId="1743" priority="198">
      <formula>$C$290="Activo"</formula>
    </cfRule>
  </conditionalFormatting>
  <conditionalFormatting sqref="F291">
    <cfRule type="expression" dxfId="1742" priority="197">
      <formula>$C$291="Activo"</formula>
    </cfRule>
  </conditionalFormatting>
  <conditionalFormatting sqref="F292">
    <cfRule type="expression" dxfId="1741" priority="196">
      <formula>$C$292="Activo"</formula>
    </cfRule>
  </conditionalFormatting>
  <conditionalFormatting sqref="F293">
    <cfRule type="expression" dxfId="1740" priority="195">
      <formula>$C$293="Activo"</formula>
    </cfRule>
  </conditionalFormatting>
  <conditionalFormatting sqref="F294">
    <cfRule type="expression" dxfId="1739" priority="194">
      <formula>$C$294="Activo"</formula>
    </cfRule>
  </conditionalFormatting>
  <conditionalFormatting sqref="F299">
    <cfRule type="expression" dxfId="1738" priority="179">
      <formula>$C$299="Activo"</formula>
    </cfRule>
  </conditionalFormatting>
  <conditionalFormatting sqref="F300">
    <cfRule type="expression" dxfId="1737" priority="178">
      <formula>$C$300="Activo"</formula>
    </cfRule>
  </conditionalFormatting>
  <conditionalFormatting sqref="F301">
    <cfRule type="expression" dxfId="1736" priority="177">
      <formula>$C$301="Activo"</formula>
    </cfRule>
  </conditionalFormatting>
  <conditionalFormatting sqref="F302:F303">
    <cfRule type="expression" dxfId="1735" priority="176">
      <formula>$C$302="Activo"</formula>
    </cfRule>
  </conditionalFormatting>
  <conditionalFormatting sqref="F304">
    <cfRule type="expression" dxfId="1734" priority="175">
      <formula>$C$304="Activo"</formula>
    </cfRule>
  </conditionalFormatting>
  <conditionalFormatting sqref="F305">
    <cfRule type="expression" dxfId="1733" priority="174">
      <formula>$C$305="Activo"</formula>
    </cfRule>
  </conditionalFormatting>
  <conditionalFormatting sqref="F306">
    <cfRule type="expression" dxfId="1732" priority="173">
      <formula>$C$306="Activo"</formula>
    </cfRule>
  </conditionalFormatting>
  <conditionalFormatting sqref="F307">
    <cfRule type="expression" dxfId="1731" priority="172">
      <formula>$C$307="Activo"</formula>
    </cfRule>
  </conditionalFormatting>
  <conditionalFormatting sqref="F308">
    <cfRule type="expression" dxfId="1730" priority="171">
      <formula>$C$308="Activo"</formula>
    </cfRule>
  </conditionalFormatting>
  <conditionalFormatting sqref="F309">
    <cfRule type="expression" dxfId="1729" priority="170">
      <formula>$C$309="Activo"</formula>
    </cfRule>
  </conditionalFormatting>
  <conditionalFormatting sqref="F310">
    <cfRule type="expression" dxfId="1728" priority="169">
      <formula>$C$310="Activo"</formula>
    </cfRule>
  </conditionalFormatting>
  <conditionalFormatting sqref="F315">
    <cfRule type="expression" dxfId="1727" priority="151">
      <formula>$C$315="Activo"</formula>
    </cfRule>
  </conditionalFormatting>
  <conditionalFormatting sqref="F316">
    <cfRule type="expression" dxfId="1726" priority="150">
      <formula>$C$316="Activo"</formula>
    </cfRule>
  </conditionalFormatting>
  <conditionalFormatting sqref="F317">
    <cfRule type="expression" dxfId="1725" priority="149">
      <formula>$C$317="Activo"</formula>
    </cfRule>
  </conditionalFormatting>
  <conditionalFormatting sqref="F318">
    <cfRule type="expression" dxfId="1724" priority="148">
      <formula>$C$318="Activo"</formula>
    </cfRule>
  </conditionalFormatting>
  <conditionalFormatting sqref="F319">
    <cfRule type="expression" dxfId="1723" priority="147">
      <formula>$C$319="Activo"</formula>
    </cfRule>
  </conditionalFormatting>
  <conditionalFormatting sqref="F320">
    <cfRule type="expression" dxfId="1722" priority="146">
      <formula>$C$320="Activo"</formula>
    </cfRule>
  </conditionalFormatting>
  <conditionalFormatting sqref="F321">
    <cfRule type="expression" dxfId="1721" priority="145">
      <formula>$C$321="Activo"</formula>
    </cfRule>
  </conditionalFormatting>
  <conditionalFormatting sqref="F328:F343">
    <cfRule type="cellIs" dxfId="1720" priority="7" operator="equal">
      <formula>0</formula>
    </cfRule>
  </conditionalFormatting>
  <conditionalFormatting sqref="G9">
    <cfRule type="notContainsBlanks" dxfId="1719" priority="1">
      <formula>LEN(TRIM(G9))&gt;0</formula>
    </cfRule>
  </conditionalFormatting>
  <conditionalFormatting sqref="G12:G14 G18:G19">
    <cfRule type="notContainsBlanks" dxfId="1718" priority="2">
      <formula>LEN(TRIM(G12))&gt;0</formula>
    </cfRule>
  </conditionalFormatting>
  <conditionalFormatting sqref="G33:G34">
    <cfRule type="expression" dxfId="1717" priority="141">
      <formula>$C$33="Activo"</formula>
    </cfRule>
  </conditionalFormatting>
  <conditionalFormatting sqref="G35">
    <cfRule type="expression" dxfId="1716" priority="385">
      <formula>$C$35="Activo"</formula>
    </cfRule>
  </conditionalFormatting>
  <conditionalFormatting sqref="G36">
    <cfRule type="expression" dxfId="1715" priority="384">
      <formula>$C$36="Activo"</formula>
    </cfRule>
  </conditionalFormatting>
  <conditionalFormatting sqref="G37">
    <cfRule type="expression" dxfId="1714" priority="383">
      <formula>$C$37="Activo"</formula>
    </cfRule>
  </conditionalFormatting>
  <conditionalFormatting sqref="G38">
    <cfRule type="expression" dxfId="1713" priority="382">
      <formula>$C$38="Activo"</formula>
    </cfRule>
  </conditionalFormatting>
  <conditionalFormatting sqref="G39">
    <cfRule type="expression" dxfId="1712" priority="381">
      <formula>$C$39="Activo"</formula>
    </cfRule>
  </conditionalFormatting>
  <conditionalFormatting sqref="G40">
    <cfRule type="expression" dxfId="1711" priority="380">
      <formula>$C$40="Activo"</formula>
    </cfRule>
  </conditionalFormatting>
  <conditionalFormatting sqref="G41">
    <cfRule type="expression" dxfId="1710" priority="379">
      <formula>$C$41="Activo"</formula>
    </cfRule>
  </conditionalFormatting>
  <conditionalFormatting sqref="G42">
    <cfRule type="expression" dxfId="1709" priority="378">
      <formula>$C$42="Activo"</formula>
    </cfRule>
  </conditionalFormatting>
  <conditionalFormatting sqref="G43">
    <cfRule type="expression" dxfId="1708" priority="377">
      <formula>$C$43="Activo"</formula>
    </cfRule>
  </conditionalFormatting>
  <conditionalFormatting sqref="G44">
    <cfRule type="expression" dxfId="1707" priority="376">
      <formula>$C$44="Activo"</formula>
    </cfRule>
  </conditionalFormatting>
  <conditionalFormatting sqref="G45">
    <cfRule type="expression" dxfId="1706" priority="375">
      <formula>$C$45="Activo"</formula>
    </cfRule>
  </conditionalFormatting>
  <conditionalFormatting sqref="G46">
    <cfRule type="expression" dxfId="1705" priority="374">
      <formula>$C$46="Activo"</formula>
    </cfRule>
  </conditionalFormatting>
  <conditionalFormatting sqref="G47">
    <cfRule type="expression" dxfId="1704" priority="373">
      <formula>$C$47="Activo"</formula>
    </cfRule>
  </conditionalFormatting>
  <conditionalFormatting sqref="G52">
    <cfRule type="expression" dxfId="1703" priority="140">
      <formula>$C$52="Activo"</formula>
    </cfRule>
  </conditionalFormatting>
  <conditionalFormatting sqref="G53">
    <cfRule type="expression" dxfId="1702" priority="372">
      <formula>$C$53="Activo"</formula>
    </cfRule>
  </conditionalFormatting>
  <conditionalFormatting sqref="G54">
    <cfRule type="expression" dxfId="1701" priority="371">
      <formula>$C$54="Activo"</formula>
    </cfRule>
  </conditionalFormatting>
  <conditionalFormatting sqref="G55">
    <cfRule type="expression" dxfId="1700" priority="370">
      <formula>$C$55="Activo"</formula>
    </cfRule>
  </conditionalFormatting>
  <conditionalFormatting sqref="G56">
    <cfRule type="expression" dxfId="1699" priority="369">
      <formula>$C$56="Activo"</formula>
    </cfRule>
  </conditionalFormatting>
  <conditionalFormatting sqref="G57">
    <cfRule type="expression" dxfId="1698" priority="368">
      <formula>$C$57="Activo"</formula>
    </cfRule>
  </conditionalFormatting>
  <conditionalFormatting sqref="G58">
    <cfRule type="expression" dxfId="1697" priority="367">
      <formula>$C$58="Activo"</formula>
    </cfRule>
  </conditionalFormatting>
  <conditionalFormatting sqref="G59">
    <cfRule type="expression" dxfId="1696" priority="366">
      <formula>$C$59="Activo"</formula>
    </cfRule>
  </conditionalFormatting>
  <conditionalFormatting sqref="G64">
    <cfRule type="expression" dxfId="1695" priority="127">
      <formula>$C$64="Activo"</formula>
    </cfRule>
  </conditionalFormatting>
  <conditionalFormatting sqref="G65">
    <cfRule type="expression" dxfId="1694" priority="365">
      <formula>$C$65="Activo"</formula>
    </cfRule>
  </conditionalFormatting>
  <conditionalFormatting sqref="G66">
    <cfRule type="expression" dxfId="1693" priority="364">
      <formula>$C$66="Activo"</formula>
    </cfRule>
  </conditionalFormatting>
  <conditionalFormatting sqref="G67">
    <cfRule type="expression" dxfId="1692" priority="363">
      <formula>$C$67="Activo"</formula>
    </cfRule>
  </conditionalFormatting>
  <conditionalFormatting sqref="G68">
    <cfRule type="expression" dxfId="1691" priority="362">
      <formula>$C$68="Activo"</formula>
    </cfRule>
  </conditionalFormatting>
  <conditionalFormatting sqref="G69">
    <cfRule type="expression" dxfId="1690" priority="361">
      <formula>$C$69="Activo"</formula>
    </cfRule>
  </conditionalFormatting>
  <conditionalFormatting sqref="G74">
    <cfRule type="expression" dxfId="1689" priority="129">
      <formula>$C$74="Activo"</formula>
    </cfRule>
  </conditionalFormatting>
  <conditionalFormatting sqref="G75">
    <cfRule type="expression" dxfId="1688" priority="360">
      <formula>$C$75="Activo"</formula>
    </cfRule>
  </conditionalFormatting>
  <conditionalFormatting sqref="G76">
    <cfRule type="expression" dxfId="1687" priority="359">
      <formula>$C$76="Activo"</formula>
    </cfRule>
  </conditionalFormatting>
  <conditionalFormatting sqref="G77">
    <cfRule type="expression" dxfId="1686" priority="358">
      <formula>$C$77="Activo"</formula>
    </cfRule>
  </conditionalFormatting>
  <conditionalFormatting sqref="G78">
    <cfRule type="expression" dxfId="1685" priority="357">
      <formula>$C$78="Activo"</formula>
    </cfRule>
  </conditionalFormatting>
  <conditionalFormatting sqref="G79">
    <cfRule type="expression" dxfId="1684" priority="356">
      <formula>$C$79="Activo"</formula>
    </cfRule>
  </conditionalFormatting>
  <conditionalFormatting sqref="G80">
    <cfRule type="expression" dxfId="1683" priority="355">
      <formula>$C$80="Activo"</formula>
    </cfRule>
  </conditionalFormatting>
  <conditionalFormatting sqref="G81">
    <cfRule type="expression" dxfId="1682" priority="354">
      <formula>$C$81="Activo"</formula>
    </cfRule>
  </conditionalFormatting>
  <conditionalFormatting sqref="G86">
    <cfRule type="expression" dxfId="1681" priority="128">
      <formula>$C$86="Activo"</formula>
    </cfRule>
  </conditionalFormatting>
  <conditionalFormatting sqref="G87">
    <cfRule type="expression" dxfId="1680" priority="353">
      <formula>$C$87="activo"</formula>
    </cfRule>
  </conditionalFormatting>
  <conditionalFormatting sqref="G88">
    <cfRule type="expression" dxfId="1679" priority="352">
      <formula>$C$88="activo"</formula>
    </cfRule>
  </conditionalFormatting>
  <conditionalFormatting sqref="G89">
    <cfRule type="expression" dxfId="1678" priority="351">
      <formula>$C$89="activo"</formula>
    </cfRule>
  </conditionalFormatting>
  <conditionalFormatting sqref="G90">
    <cfRule type="expression" dxfId="1677" priority="350">
      <formula>$C$90="activo"</formula>
    </cfRule>
  </conditionalFormatting>
  <conditionalFormatting sqref="G91">
    <cfRule type="expression" dxfId="1676" priority="349">
      <formula>$C$91="activo"</formula>
    </cfRule>
  </conditionalFormatting>
  <conditionalFormatting sqref="G92">
    <cfRule type="expression" dxfId="1675" priority="348">
      <formula>$C$92="activo"</formula>
    </cfRule>
  </conditionalFormatting>
  <conditionalFormatting sqref="G97">
    <cfRule type="expression" dxfId="1674" priority="347">
      <formula>$C$97="activo"</formula>
    </cfRule>
  </conditionalFormatting>
  <conditionalFormatting sqref="G98">
    <cfRule type="expression" dxfId="1673" priority="346">
      <formula>$C$98="activo"</formula>
    </cfRule>
  </conditionalFormatting>
  <conditionalFormatting sqref="G99">
    <cfRule type="expression" dxfId="1672" priority="345">
      <formula>$C$99="activo"</formula>
    </cfRule>
  </conditionalFormatting>
  <conditionalFormatting sqref="G100">
    <cfRule type="expression" dxfId="1671" priority="344">
      <formula>$C$100="activo"</formula>
    </cfRule>
  </conditionalFormatting>
  <conditionalFormatting sqref="G101">
    <cfRule type="expression" dxfId="1670" priority="343">
      <formula>$C$101="activo"</formula>
    </cfRule>
  </conditionalFormatting>
  <conditionalFormatting sqref="G102">
    <cfRule type="expression" dxfId="1669" priority="342">
      <formula>$C$102="activo"</formula>
    </cfRule>
  </conditionalFormatting>
  <conditionalFormatting sqref="G103">
    <cfRule type="expression" dxfId="1668" priority="341">
      <formula>$C$103="activo"</formula>
    </cfRule>
  </conditionalFormatting>
  <conditionalFormatting sqref="G104">
    <cfRule type="expression" dxfId="1667" priority="340">
      <formula>$C$104="activo"</formula>
    </cfRule>
  </conditionalFormatting>
  <conditionalFormatting sqref="G105">
    <cfRule type="expression" dxfId="1666" priority="339">
      <formula>$C$105="activo"</formula>
    </cfRule>
  </conditionalFormatting>
  <conditionalFormatting sqref="G106">
    <cfRule type="expression" dxfId="1665" priority="338">
      <formula>$C$106="activo"</formula>
    </cfRule>
  </conditionalFormatting>
  <conditionalFormatting sqref="G107">
    <cfRule type="expression" dxfId="1664" priority="337">
      <formula>$C$107="activo"</formula>
    </cfRule>
  </conditionalFormatting>
  <conditionalFormatting sqref="G108">
    <cfRule type="expression" dxfId="1663" priority="336">
      <formula>$C$108="activo"</formula>
    </cfRule>
  </conditionalFormatting>
  <conditionalFormatting sqref="G109">
    <cfRule type="expression" dxfId="1662" priority="335">
      <formula>$C$109="activo"</formula>
    </cfRule>
  </conditionalFormatting>
  <conditionalFormatting sqref="G110">
    <cfRule type="expression" dxfId="1661" priority="334">
      <formula>$C$110="activo"</formula>
    </cfRule>
  </conditionalFormatting>
  <conditionalFormatting sqref="G111">
    <cfRule type="expression" dxfId="1660" priority="333">
      <formula>$C$111="activo"</formula>
    </cfRule>
  </conditionalFormatting>
  <conditionalFormatting sqref="G112">
    <cfRule type="expression" dxfId="1659" priority="332">
      <formula>$C$112="activo"</formula>
    </cfRule>
  </conditionalFormatting>
  <conditionalFormatting sqref="G113">
    <cfRule type="expression" dxfId="1658" priority="331">
      <formula>$C$113="activo"</formula>
    </cfRule>
  </conditionalFormatting>
  <conditionalFormatting sqref="G114">
    <cfRule type="expression" dxfId="1657" priority="330">
      <formula>$C$114="activo"</formula>
    </cfRule>
  </conditionalFormatting>
  <conditionalFormatting sqref="G115">
    <cfRule type="expression" dxfId="1656" priority="329">
      <formula>$C$115="activo"</formula>
    </cfRule>
  </conditionalFormatting>
  <conditionalFormatting sqref="G116">
    <cfRule type="expression" dxfId="1655" priority="328">
      <formula>$C$116="activo"</formula>
    </cfRule>
  </conditionalFormatting>
  <conditionalFormatting sqref="G117">
    <cfRule type="expression" dxfId="1654" priority="327">
      <formula>$C$117="activo"</formula>
    </cfRule>
  </conditionalFormatting>
  <conditionalFormatting sqref="G118">
    <cfRule type="expression" dxfId="1653" priority="326">
      <formula>$C$118="activo"</formula>
    </cfRule>
  </conditionalFormatting>
  <conditionalFormatting sqref="G119">
    <cfRule type="expression" dxfId="1652" priority="325">
      <formula>$C$119="activo"</formula>
    </cfRule>
  </conditionalFormatting>
  <conditionalFormatting sqref="G124">
    <cfRule type="expression" dxfId="1651" priority="139">
      <formula>$C$124="activo"</formula>
    </cfRule>
  </conditionalFormatting>
  <conditionalFormatting sqref="G125">
    <cfRule type="expression" dxfId="1650" priority="324">
      <formula>$C$125="activo"</formula>
    </cfRule>
  </conditionalFormatting>
  <conditionalFormatting sqref="G126">
    <cfRule type="expression" dxfId="1649" priority="323">
      <formula>$C$126="activo"</formula>
    </cfRule>
  </conditionalFormatting>
  <conditionalFormatting sqref="G127">
    <cfRule type="expression" dxfId="1648" priority="322">
      <formula>$C$127="activo"</formula>
    </cfRule>
  </conditionalFormatting>
  <conditionalFormatting sqref="G128">
    <cfRule type="expression" dxfId="1647" priority="321">
      <formula>$C$128="activo"</formula>
    </cfRule>
  </conditionalFormatting>
  <conditionalFormatting sqref="G129">
    <cfRule type="expression" dxfId="1646" priority="320">
      <formula>$C$129="activo"</formula>
    </cfRule>
  </conditionalFormatting>
  <conditionalFormatting sqref="G130">
    <cfRule type="expression" dxfId="1645" priority="319">
      <formula>$C$130="activo"</formula>
    </cfRule>
  </conditionalFormatting>
  <conditionalFormatting sqref="G131">
    <cfRule type="expression" dxfId="1644" priority="318">
      <formula>$C$131="activo"</formula>
    </cfRule>
  </conditionalFormatting>
  <conditionalFormatting sqref="G132">
    <cfRule type="expression" dxfId="1643" priority="317">
      <formula>$C$132="activo"</formula>
    </cfRule>
  </conditionalFormatting>
  <conditionalFormatting sqref="G133">
    <cfRule type="expression" dxfId="1642" priority="316">
      <formula>$C$133="activo"</formula>
    </cfRule>
  </conditionalFormatting>
  <conditionalFormatting sqref="G134">
    <cfRule type="expression" dxfId="1641" priority="315">
      <formula>$C$134="activo"</formula>
    </cfRule>
  </conditionalFormatting>
  <conditionalFormatting sqref="G135">
    <cfRule type="expression" dxfId="1640" priority="314">
      <formula>$C$135="activo"</formula>
    </cfRule>
  </conditionalFormatting>
  <conditionalFormatting sqref="G136">
    <cfRule type="expression" dxfId="1639" priority="313">
      <formula>$C$136="activo"</formula>
    </cfRule>
  </conditionalFormatting>
  <conditionalFormatting sqref="G137">
    <cfRule type="expression" dxfId="1638" priority="312">
      <formula>$C$137="activo"</formula>
    </cfRule>
  </conditionalFormatting>
  <conditionalFormatting sqref="G138">
    <cfRule type="expression" dxfId="1637" priority="311">
      <formula>$C$138="activo"</formula>
    </cfRule>
  </conditionalFormatting>
  <conditionalFormatting sqref="G143">
    <cfRule type="expression" dxfId="1636" priority="138">
      <formula>$C$143="activo"</formula>
    </cfRule>
  </conditionalFormatting>
  <conditionalFormatting sqref="G144">
    <cfRule type="expression" dxfId="1635" priority="309">
      <formula>$C$144="activo"</formula>
    </cfRule>
  </conditionalFormatting>
  <conditionalFormatting sqref="G145">
    <cfRule type="expression" dxfId="1634" priority="308">
      <formula>$C$145="activo"</formula>
    </cfRule>
  </conditionalFormatting>
  <conditionalFormatting sqref="G146">
    <cfRule type="expression" dxfId="1633" priority="307">
      <formula>$C$146="activo"</formula>
    </cfRule>
  </conditionalFormatting>
  <conditionalFormatting sqref="G147">
    <cfRule type="expression" dxfId="1632" priority="306">
      <formula>$C$147="activo"</formula>
    </cfRule>
  </conditionalFormatting>
  <conditionalFormatting sqref="G148">
    <cfRule type="expression" dxfId="1631" priority="305">
      <formula>$C$148="activo"</formula>
    </cfRule>
  </conditionalFormatting>
  <conditionalFormatting sqref="G149">
    <cfRule type="expression" dxfId="1630" priority="304">
      <formula>$C$149="activo"</formula>
    </cfRule>
  </conditionalFormatting>
  <conditionalFormatting sqref="G150">
    <cfRule type="expression" dxfId="1629" priority="303">
      <formula>$C$150="activo"</formula>
    </cfRule>
  </conditionalFormatting>
  <conditionalFormatting sqref="G151">
    <cfRule type="expression" dxfId="1628" priority="302">
      <formula>$C$151="activo"</formula>
    </cfRule>
  </conditionalFormatting>
  <conditionalFormatting sqref="G152">
    <cfRule type="expression" dxfId="1627" priority="301">
      <formula>$C$152="activo"</formula>
    </cfRule>
  </conditionalFormatting>
  <conditionalFormatting sqref="G153">
    <cfRule type="expression" dxfId="1626" priority="300">
      <formula>$C$153="activo"</formula>
    </cfRule>
  </conditionalFormatting>
  <conditionalFormatting sqref="G158">
    <cfRule type="expression" dxfId="1625" priority="134">
      <formula>$C$158="activo"</formula>
    </cfRule>
  </conditionalFormatting>
  <conditionalFormatting sqref="G159">
    <cfRule type="expression" dxfId="1624" priority="299">
      <formula>$C$159="activo"</formula>
    </cfRule>
  </conditionalFormatting>
  <conditionalFormatting sqref="G160">
    <cfRule type="expression" dxfId="1623" priority="298">
      <formula>$C$160="activo"</formula>
    </cfRule>
  </conditionalFormatting>
  <conditionalFormatting sqref="G161">
    <cfRule type="expression" dxfId="1622" priority="297">
      <formula>$C$161="activo"</formula>
    </cfRule>
  </conditionalFormatting>
  <conditionalFormatting sqref="G166">
    <cfRule type="expression" dxfId="1621" priority="296">
      <formula>$C$166="activo"</formula>
    </cfRule>
  </conditionalFormatting>
  <conditionalFormatting sqref="G167">
    <cfRule type="expression" dxfId="1620" priority="295">
      <formula>$C$167="activo"</formula>
    </cfRule>
  </conditionalFormatting>
  <conditionalFormatting sqref="G168">
    <cfRule type="expression" dxfId="1619" priority="294">
      <formula>$C$168="activo"</formula>
    </cfRule>
  </conditionalFormatting>
  <conditionalFormatting sqref="G169">
    <cfRule type="expression" dxfId="1618" priority="293">
      <formula>$C$169="activo"</formula>
    </cfRule>
  </conditionalFormatting>
  <conditionalFormatting sqref="G170">
    <cfRule type="expression" dxfId="1617" priority="292">
      <formula>$C$170="activo"</formula>
    </cfRule>
  </conditionalFormatting>
  <conditionalFormatting sqref="G171">
    <cfRule type="expression" dxfId="1616" priority="291">
      <formula>$C$171="Activo"</formula>
    </cfRule>
  </conditionalFormatting>
  <conditionalFormatting sqref="G172">
    <cfRule type="expression" dxfId="1615" priority="290">
      <formula>$C$172="Activo"</formula>
    </cfRule>
  </conditionalFormatting>
  <conditionalFormatting sqref="G173">
    <cfRule type="expression" dxfId="1614" priority="289">
      <formula>$C$173="Activo"</formula>
    </cfRule>
  </conditionalFormatting>
  <conditionalFormatting sqref="G174">
    <cfRule type="expression" dxfId="1613" priority="288">
      <formula>$C$174="Activo"</formula>
    </cfRule>
  </conditionalFormatting>
  <conditionalFormatting sqref="G175">
    <cfRule type="expression" dxfId="1612" priority="287">
      <formula>$C$175="Activo"</formula>
    </cfRule>
  </conditionalFormatting>
  <conditionalFormatting sqref="G176">
    <cfRule type="expression" dxfId="1611" priority="286">
      <formula>$C$176="Activo"</formula>
    </cfRule>
  </conditionalFormatting>
  <conditionalFormatting sqref="G177">
    <cfRule type="expression" dxfId="1610" priority="285">
      <formula>$C$177="Activo"</formula>
    </cfRule>
  </conditionalFormatting>
  <conditionalFormatting sqref="G178">
    <cfRule type="expression" dxfId="1609" priority="284">
      <formula>$C$178="Activo"</formula>
    </cfRule>
  </conditionalFormatting>
  <conditionalFormatting sqref="G179">
    <cfRule type="expression" dxfId="1608" priority="283">
      <formula>$C$179="Activo"</formula>
    </cfRule>
  </conditionalFormatting>
  <conditionalFormatting sqref="G180">
    <cfRule type="expression" dxfId="1607" priority="282">
      <formula>$C$180="Activo"</formula>
    </cfRule>
  </conditionalFormatting>
  <conditionalFormatting sqref="G181">
    <cfRule type="expression" dxfId="1606" priority="281">
      <formula>$C$181="Activo"</formula>
    </cfRule>
  </conditionalFormatting>
  <conditionalFormatting sqref="G182">
    <cfRule type="expression" dxfId="1605" priority="280">
      <formula>$C$182="Activo"</formula>
    </cfRule>
  </conditionalFormatting>
  <conditionalFormatting sqref="G183">
    <cfRule type="expression" dxfId="1604" priority="279">
      <formula>$C$183="Activo"</formula>
    </cfRule>
  </conditionalFormatting>
  <conditionalFormatting sqref="G184">
    <cfRule type="expression" dxfId="1603" priority="278">
      <formula>$C$184="Activo"</formula>
    </cfRule>
  </conditionalFormatting>
  <conditionalFormatting sqref="G185">
    <cfRule type="expression" dxfId="1602" priority="277">
      <formula>$C$185="Activo"</formula>
    </cfRule>
  </conditionalFormatting>
  <conditionalFormatting sqref="G190">
    <cfRule type="expression" dxfId="1601" priority="276">
      <formula>$C$190="Activo"</formula>
    </cfRule>
  </conditionalFormatting>
  <conditionalFormatting sqref="G191">
    <cfRule type="expression" dxfId="1600" priority="275">
      <formula>$C$191="Activo"</formula>
    </cfRule>
  </conditionalFormatting>
  <conditionalFormatting sqref="G192">
    <cfRule type="expression" dxfId="1599" priority="274">
      <formula>$C$192="Activo"</formula>
    </cfRule>
  </conditionalFormatting>
  <conditionalFormatting sqref="G193">
    <cfRule type="expression" dxfId="1598" priority="273">
      <formula>$C$193="Activo"</formula>
    </cfRule>
  </conditionalFormatting>
  <conditionalFormatting sqref="G194">
    <cfRule type="expression" dxfId="1597" priority="272">
      <formula>$C$194="Activo"</formula>
    </cfRule>
  </conditionalFormatting>
  <conditionalFormatting sqref="G195">
    <cfRule type="expression" dxfId="1596" priority="271">
      <formula>$C$195="Activo"</formula>
    </cfRule>
  </conditionalFormatting>
  <conditionalFormatting sqref="G196">
    <cfRule type="expression" dxfId="1595" priority="270">
      <formula>$C$196="Activo"</formula>
    </cfRule>
  </conditionalFormatting>
  <conditionalFormatting sqref="G197">
    <cfRule type="expression" dxfId="1594" priority="269">
      <formula>$C$197="Activo"</formula>
    </cfRule>
  </conditionalFormatting>
  <conditionalFormatting sqref="G198">
    <cfRule type="expression" dxfId="1593" priority="268">
      <formula>$C$198="Activo"</formula>
    </cfRule>
  </conditionalFormatting>
  <conditionalFormatting sqref="G199">
    <cfRule type="expression" dxfId="1592" priority="142">
      <formula>$C$199="Activo"</formula>
    </cfRule>
  </conditionalFormatting>
  <conditionalFormatting sqref="G205">
    <cfRule type="expression" dxfId="1591" priority="133">
      <formula>$C$205="Activo"</formula>
    </cfRule>
  </conditionalFormatting>
  <conditionalFormatting sqref="G206">
    <cfRule type="expression" dxfId="1590" priority="267">
      <formula>$C$206="Activo"</formula>
    </cfRule>
  </conditionalFormatting>
  <conditionalFormatting sqref="G207">
    <cfRule type="expression" dxfId="1589" priority="266">
      <formula>$C$207="Activo"</formula>
    </cfRule>
  </conditionalFormatting>
  <conditionalFormatting sqref="G208">
    <cfRule type="expression" dxfId="1588" priority="265">
      <formula>$C$208="Activo"</formula>
    </cfRule>
  </conditionalFormatting>
  <conditionalFormatting sqref="G209">
    <cfRule type="expression" dxfId="1587" priority="264">
      <formula>$C$209="Activo"</formula>
    </cfRule>
  </conditionalFormatting>
  <conditionalFormatting sqref="G210">
    <cfRule type="expression" dxfId="1586" priority="263">
      <formula>$C$210="Activo"</formula>
    </cfRule>
  </conditionalFormatting>
  <conditionalFormatting sqref="G211">
    <cfRule type="expression" dxfId="1585" priority="262">
      <formula>$C$211="Activo"</formula>
    </cfRule>
  </conditionalFormatting>
  <conditionalFormatting sqref="G212">
    <cfRule type="expression" dxfId="1584" priority="261">
      <formula>$C$212="Activo"</formula>
    </cfRule>
  </conditionalFormatting>
  <conditionalFormatting sqref="G213">
    <cfRule type="expression" dxfId="1583" priority="260">
      <formula>$C$213="Activo"</formula>
    </cfRule>
  </conditionalFormatting>
  <conditionalFormatting sqref="G214">
    <cfRule type="expression" dxfId="1582" priority="259">
      <formula>$C$214="Activo"</formula>
    </cfRule>
  </conditionalFormatting>
  <conditionalFormatting sqref="G215">
    <cfRule type="expression" dxfId="1581" priority="258">
      <formula>$C$215="Activo"</formula>
    </cfRule>
  </conditionalFormatting>
  <conditionalFormatting sqref="G216">
    <cfRule type="expression" dxfId="1580" priority="257">
      <formula>$C$216="Activo"</formula>
    </cfRule>
  </conditionalFormatting>
  <conditionalFormatting sqref="G217">
    <cfRule type="expression" dxfId="1579" priority="256">
      <formula>$C$217="Activo"</formula>
    </cfRule>
  </conditionalFormatting>
  <conditionalFormatting sqref="G218">
    <cfRule type="expression" dxfId="1578" priority="255">
      <formula>$C$218="Activo"</formula>
    </cfRule>
  </conditionalFormatting>
  <conditionalFormatting sqref="G219">
    <cfRule type="expression" dxfId="1577" priority="254">
      <formula>$C$219="Activo"</formula>
    </cfRule>
  </conditionalFormatting>
  <conditionalFormatting sqref="G220">
    <cfRule type="expression" dxfId="1576" priority="253">
      <formula>$C$220="Activo"</formula>
    </cfRule>
  </conditionalFormatting>
  <conditionalFormatting sqref="G226">
    <cfRule type="expression" dxfId="1575" priority="132">
      <formula>$C$226="Activo"</formula>
    </cfRule>
  </conditionalFormatting>
  <conditionalFormatting sqref="G227">
    <cfRule type="expression" dxfId="1574" priority="252">
      <formula>$C$227="Activo"</formula>
    </cfRule>
  </conditionalFormatting>
  <conditionalFormatting sqref="G228">
    <cfRule type="expression" dxfId="1573" priority="251">
      <formula>$C$228="Activo"</formula>
    </cfRule>
  </conditionalFormatting>
  <conditionalFormatting sqref="G229">
    <cfRule type="expression" dxfId="1572" priority="250">
      <formula>$C$229="Activo"</formula>
    </cfRule>
  </conditionalFormatting>
  <conditionalFormatting sqref="G230">
    <cfRule type="expression" dxfId="1571" priority="249">
      <formula>$C$230="Activo"</formula>
    </cfRule>
  </conditionalFormatting>
  <conditionalFormatting sqref="G231">
    <cfRule type="expression" dxfId="1570" priority="248">
      <formula>$C$231="Activo"</formula>
    </cfRule>
  </conditionalFormatting>
  <conditionalFormatting sqref="G232">
    <cfRule type="expression" dxfId="1569" priority="247">
      <formula>$C$232="Activo"</formula>
    </cfRule>
  </conditionalFormatting>
  <conditionalFormatting sqref="G233">
    <cfRule type="expression" dxfId="1568" priority="246">
      <formula>$C$233="Activo"</formula>
    </cfRule>
  </conditionalFormatting>
  <conditionalFormatting sqref="G234">
    <cfRule type="expression" dxfId="1567" priority="245">
      <formula>$C$234="Activo"</formula>
    </cfRule>
  </conditionalFormatting>
  <conditionalFormatting sqref="G235">
    <cfRule type="expression" dxfId="1566" priority="244">
      <formula>$C$235="Activo"</formula>
    </cfRule>
  </conditionalFormatting>
  <conditionalFormatting sqref="G236">
    <cfRule type="expression" dxfId="1565" priority="243">
      <formula>$C$236="Activo"</formula>
    </cfRule>
  </conditionalFormatting>
  <conditionalFormatting sqref="G237">
    <cfRule type="expression" dxfId="1564" priority="242">
      <formula>$C$237="Activo"</formula>
    </cfRule>
  </conditionalFormatting>
  <conditionalFormatting sqref="G242">
    <cfRule type="expression" dxfId="1563" priority="137">
      <formula>$C$242="Activo"</formula>
    </cfRule>
  </conditionalFormatting>
  <conditionalFormatting sqref="G243">
    <cfRule type="expression" dxfId="1562" priority="241">
      <formula>$C$243="Activo"</formula>
    </cfRule>
  </conditionalFormatting>
  <conditionalFormatting sqref="G244">
    <cfRule type="expression" dxfId="1561" priority="240">
      <formula>$C$244="Activo"</formula>
    </cfRule>
  </conditionalFormatting>
  <conditionalFormatting sqref="G245">
    <cfRule type="expression" dxfId="1560" priority="239">
      <formula>$C$245="Activo"</formula>
    </cfRule>
  </conditionalFormatting>
  <conditionalFormatting sqref="G246">
    <cfRule type="expression" dxfId="1559" priority="238">
      <formula>$C$246="Activo"</formula>
    </cfRule>
  </conditionalFormatting>
  <conditionalFormatting sqref="G247">
    <cfRule type="expression" dxfId="1558" priority="237">
      <formula>$C$247="Activo"</formula>
    </cfRule>
  </conditionalFormatting>
  <conditionalFormatting sqref="G248">
    <cfRule type="expression" dxfId="1557" priority="236">
      <formula>$C$248="Activo"</formula>
    </cfRule>
  </conditionalFormatting>
  <conditionalFormatting sqref="G249">
    <cfRule type="expression" dxfId="1556" priority="235">
      <formula>$C$249="Activo"</formula>
    </cfRule>
  </conditionalFormatting>
  <conditionalFormatting sqref="G255">
    <cfRule type="expression" dxfId="1555" priority="136">
      <formula>$C$255="Activo"</formula>
    </cfRule>
  </conditionalFormatting>
  <conditionalFormatting sqref="G256">
    <cfRule type="expression" dxfId="1554" priority="234">
      <formula>$C$256="Activo"</formula>
    </cfRule>
  </conditionalFormatting>
  <conditionalFormatting sqref="G257">
    <cfRule type="expression" dxfId="1553" priority="233">
      <formula>$C$257="Activo"</formula>
    </cfRule>
  </conditionalFormatting>
  <conditionalFormatting sqref="G258">
    <cfRule type="expression" dxfId="1552" priority="232">
      <formula>$C$258="Activo"</formula>
    </cfRule>
  </conditionalFormatting>
  <conditionalFormatting sqref="G259">
    <cfRule type="expression" dxfId="1551" priority="231">
      <formula>$C$259="Activo"</formula>
    </cfRule>
  </conditionalFormatting>
  <conditionalFormatting sqref="G260">
    <cfRule type="expression" dxfId="1550" priority="230">
      <formula>$C$260="Activo"</formula>
    </cfRule>
  </conditionalFormatting>
  <conditionalFormatting sqref="G261">
    <cfRule type="expression" dxfId="1549" priority="229">
      <formula>$C$261="Activo"</formula>
    </cfRule>
  </conditionalFormatting>
  <conditionalFormatting sqref="G263">
    <cfRule type="expression" dxfId="1548" priority="228">
      <formula>$C$263="Activo"</formula>
    </cfRule>
  </conditionalFormatting>
  <conditionalFormatting sqref="G264">
    <cfRule type="expression" dxfId="1547" priority="220">
      <formula>$C$264="Activo"</formula>
    </cfRule>
  </conditionalFormatting>
  <conditionalFormatting sqref="G265">
    <cfRule type="expression" dxfId="1546" priority="219">
      <formula>$C$265="Activo"</formula>
    </cfRule>
  </conditionalFormatting>
  <conditionalFormatting sqref="G266">
    <cfRule type="expression" dxfId="1545" priority="218">
      <formula>$C$266="Activo"</formula>
    </cfRule>
  </conditionalFormatting>
  <conditionalFormatting sqref="G267">
    <cfRule type="expression" dxfId="1544" priority="217">
      <formula>$C$267="Activo"</formula>
    </cfRule>
  </conditionalFormatting>
  <conditionalFormatting sqref="G268">
    <cfRule type="expression" dxfId="1543" priority="216">
      <formula>$C$268="Activo"</formula>
    </cfRule>
  </conditionalFormatting>
  <conditionalFormatting sqref="G269">
    <cfRule type="expression" dxfId="1542" priority="215">
      <formula>$C$269="Activo"</formula>
    </cfRule>
  </conditionalFormatting>
  <conditionalFormatting sqref="G270">
    <cfRule type="expression" dxfId="1541" priority="214">
      <formula>$C$270="Activo"</formula>
    </cfRule>
  </conditionalFormatting>
  <conditionalFormatting sqref="G271">
    <cfRule type="expression" dxfId="1540" priority="213">
      <formula>$C$271="Activo"</formula>
    </cfRule>
  </conditionalFormatting>
  <conditionalFormatting sqref="G272">
    <cfRule type="expression" dxfId="1539" priority="212">
      <formula>$C$272="Activo"</formula>
    </cfRule>
  </conditionalFormatting>
  <conditionalFormatting sqref="G273">
    <cfRule type="expression" dxfId="1538" priority="211">
      <formula>$C$273="Activo"</formula>
    </cfRule>
  </conditionalFormatting>
  <conditionalFormatting sqref="G274">
    <cfRule type="expression" dxfId="1537" priority="210">
      <formula>$C$274="Activo"</formula>
    </cfRule>
  </conditionalFormatting>
  <conditionalFormatting sqref="G275">
    <cfRule type="expression" dxfId="1536" priority="209">
      <formula>$C$275="Activo"</formula>
    </cfRule>
  </conditionalFormatting>
  <conditionalFormatting sqref="G280">
    <cfRule type="expression" dxfId="1535" priority="135">
      <formula>$C$280="Activo"</formula>
    </cfRule>
  </conditionalFormatting>
  <conditionalFormatting sqref="G281">
    <cfRule type="expression" dxfId="1534" priority="193">
      <formula>$C$281="Activo"</formula>
    </cfRule>
  </conditionalFormatting>
  <conditionalFormatting sqref="G282">
    <cfRule type="expression" dxfId="1533" priority="192">
      <formula>$C$282="Activo"</formula>
    </cfRule>
  </conditionalFormatting>
  <conditionalFormatting sqref="G283">
    <cfRule type="expression" dxfId="1532" priority="191">
      <formula>$C$283="Activo"</formula>
    </cfRule>
  </conditionalFormatting>
  <conditionalFormatting sqref="G284">
    <cfRule type="expression" dxfId="1531" priority="190">
      <formula>$C$284="Activo"</formula>
    </cfRule>
  </conditionalFormatting>
  <conditionalFormatting sqref="G285">
    <cfRule type="expression" dxfId="1530" priority="189">
      <formula>$C$285="Activo"</formula>
    </cfRule>
  </conditionalFormatting>
  <conditionalFormatting sqref="G286">
    <cfRule type="expression" dxfId="1529" priority="188">
      <formula>$C$286="Activo"</formula>
    </cfRule>
  </conditionalFormatting>
  <conditionalFormatting sqref="G287">
    <cfRule type="expression" dxfId="1528" priority="187">
      <formula>$C$287="Activo"</formula>
    </cfRule>
  </conditionalFormatting>
  <conditionalFormatting sqref="G288">
    <cfRule type="expression" dxfId="1527" priority="186">
      <formula>$C$288="Activo"</formula>
    </cfRule>
  </conditionalFormatting>
  <conditionalFormatting sqref="G289">
    <cfRule type="expression" dxfId="1526" priority="185">
      <formula>$C$289="Activo"</formula>
    </cfRule>
  </conditionalFormatting>
  <conditionalFormatting sqref="G290">
    <cfRule type="expression" dxfId="1525" priority="184">
      <formula>$C$290="Activo"</formula>
    </cfRule>
  </conditionalFormatting>
  <conditionalFormatting sqref="G291">
    <cfRule type="expression" dxfId="1524" priority="183">
      <formula>$C$291="Activo"</formula>
    </cfRule>
  </conditionalFormatting>
  <conditionalFormatting sqref="G292">
    <cfRule type="expression" dxfId="1523" priority="182">
      <formula>$C$292="Activo"</formula>
    </cfRule>
  </conditionalFormatting>
  <conditionalFormatting sqref="G293">
    <cfRule type="expression" dxfId="1522" priority="181">
      <formula>$C$293="Activo"</formula>
    </cfRule>
  </conditionalFormatting>
  <conditionalFormatting sqref="G294">
    <cfRule type="expression" dxfId="1521" priority="180">
      <formula>$C$294="Activo"</formula>
    </cfRule>
  </conditionalFormatting>
  <conditionalFormatting sqref="G299">
    <cfRule type="expression" dxfId="1520" priority="131">
      <formula>$C$299="Activo"</formula>
    </cfRule>
  </conditionalFormatting>
  <conditionalFormatting sqref="G300">
    <cfRule type="expression" dxfId="1519" priority="168">
      <formula>$C$300="Activo"</formula>
    </cfRule>
  </conditionalFormatting>
  <conditionalFormatting sqref="G301">
    <cfRule type="expression" dxfId="1518" priority="167">
      <formula>$C$301="Activo"</formula>
    </cfRule>
  </conditionalFormatting>
  <conditionalFormatting sqref="G302">
    <cfRule type="expression" dxfId="1517" priority="166">
      <formula>$C$302="Activo"</formula>
    </cfRule>
  </conditionalFormatting>
  <conditionalFormatting sqref="G303">
    <cfRule type="expression" dxfId="1516" priority="165">
      <formula>$C$303="Activo"</formula>
    </cfRule>
  </conditionalFormatting>
  <conditionalFormatting sqref="G304">
    <cfRule type="expression" dxfId="1515" priority="164">
      <formula>$C$304="Activo"</formula>
    </cfRule>
  </conditionalFormatting>
  <conditionalFormatting sqref="G305">
    <cfRule type="expression" dxfId="1514" priority="163">
      <formula>$C$305="Activo"</formula>
    </cfRule>
  </conditionalFormatting>
  <conditionalFormatting sqref="G306">
    <cfRule type="expression" dxfId="1513" priority="162">
      <formula>$C$306="Activo"</formula>
    </cfRule>
  </conditionalFormatting>
  <conditionalFormatting sqref="G307">
    <cfRule type="expression" dxfId="1512" priority="161">
      <formula>$C$307="Activo"</formula>
    </cfRule>
  </conditionalFormatting>
  <conditionalFormatting sqref="G308">
    <cfRule type="expression" dxfId="1511" priority="160">
      <formula>$C$308="Activo"</formula>
    </cfRule>
  </conditionalFormatting>
  <conditionalFormatting sqref="G309">
    <cfRule type="expression" dxfId="1510" priority="159">
      <formula>$C$309="Activo"</formula>
    </cfRule>
  </conditionalFormatting>
  <conditionalFormatting sqref="G310">
    <cfRule type="expression" dxfId="1509" priority="158">
      <formula>$C$310="Activo"</formula>
    </cfRule>
  </conditionalFormatting>
  <conditionalFormatting sqref="G315">
    <cfRule type="expression" dxfId="1508" priority="130">
      <formula>$C$315="Activo"</formula>
    </cfRule>
  </conditionalFormatting>
  <conditionalFormatting sqref="G316">
    <cfRule type="expression" dxfId="1507" priority="157">
      <formula>$C$316="Activo"</formula>
    </cfRule>
  </conditionalFormatting>
  <conditionalFormatting sqref="G317">
    <cfRule type="expression" dxfId="1506" priority="156">
      <formula>$C$317="Activo"</formula>
    </cfRule>
  </conditionalFormatting>
  <conditionalFormatting sqref="G318">
    <cfRule type="expression" dxfId="1505" priority="155">
      <formula>$C$318="Activo"</formula>
    </cfRule>
  </conditionalFormatting>
  <conditionalFormatting sqref="G319">
    <cfRule type="expression" dxfId="1504" priority="154">
      <formula>$C$319="Activo"</formula>
    </cfRule>
  </conditionalFormatting>
  <conditionalFormatting sqref="G320">
    <cfRule type="expression" dxfId="1503" priority="153">
      <formula>$C$320="Activo"</formula>
    </cfRule>
  </conditionalFormatting>
  <conditionalFormatting sqref="G321">
    <cfRule type="expression" dxfId="1502" priority="152">
      <formula>$C$321="Activo"</formula>
    </cfRule>
  </conditionalFormatting>
  <conditionalFormatting sqref="G139:H139">
    <cfRule type="expression" dxfId="1501" priority="310">
      <formula>$C$139="activo"</formula>
    </cfRule>
  </conditionalFormatting>
  <conditionalFormatting sqref="K33:L47">
    <cfRule type="cellIs" dxfId="1500" priority="54" operator="equal">
      <formula>"Excesso de Evidênicias"</formula>
    </cfRule>
  </conditionalFormatting>
  <conditionalFormatting sqref="K52:L59">
    <cfRule type="cellIs" dxfId="1499" priority="50" operator="equal">
      <formula>"Excesso de Evidênicias"</formula>
    </cfRule>
  </conditionalFormatting>
  <conditionalFormatting sqref="K64:L69">
    <cfRule type="cellIs" dxfId="1498" priority="48" operator="equal">
      <formula>"Excesso de Evidênicias"</formula>
    </cfRule>
  </conditionalFormatting>
  <conditionalFormatting sqref="K74:L81">
    <cfRule type="cellIs" dxfId="1497" priority="49" operator="equal">
      <formula>"Excesso de Evidênicias"</formula>
    </cfRule>
  </conditionalFormatting>
  <conditionalFormatting sqref="K86:L92">
    <cfRule type="cellIs" dxfId="1496" priority="47" operator="equal">
      <formula>"Excesso de Evidênicias"</formula>
    </cfRule>
  </conditionalFormatting>
  <conditionalFormatting sqref="K97:L119">
    <cfRule type="cellIs" dxfId="1495" priority="46" operator="equal">
      <formula>"Excesso de Evidênicias"</formula>
    </cfRule>
  </conditionalFormatting>
  <conditionalFormatting sqref="K124:L138">
    <cfRule type="cellIs" dxfId="1494" priority="45" operator="equal">
      <formula>"Excesso de Evidênicias"</formula>
    </cfRule>
  </conditionalFormatting>
  <conditionalFormatting sqref="K143:L153">
    <cfRule type="cellIs" dxfId="1493" priority="44" operator="equal">
      <formula>"Excesso de Evidênicias"</formula>
    </cfRule>
  </conditionalFormatting>
  <conditionalFormatting sqref="K158:L161">
    <cfRule type="cellIs" dxfId="1492" priority="43" operator="equal">
      <formula>"Excesso de Evidênicias"</formula>
    </cfRule>
  </conditionalFormatting>
  <conditionalFormatting sqref="K166:L185">
    <cfRule type="cellIs" dxfId="1491" priority="42" operator="equal">
      <formula>"Excesso de Evidênicias"</formula>
    </cfRule>
  </conditionalFormatting>
  <conditionalFormatting sqref="K190:L199">
    <cfRule type="cellIs" dxfId="1490" priority="41" operator="equal">
      <formula>"Excesso de Evidênicias"</formula>
    </cfRule>
  </conditionalFormatting>
  <conditionalFormatting sqref="K205:L220">
    <cfRule type="cellIs" dxfId="1489" priority="40" operator="equal">
      <formula>"Excesso de Evidênicias"</formula>
    </cfRule>
  </conditionalFormatting>
  <conditionalFormatting sqref="K226:L237">
    <cfRule type="cellIs" dxfId="1488" priority="39" operator="equal">
      <formula>"Excesso de Evidênicias"</formula>
    </cfRule>
  </conditionalFormatting>
  <conditionalFormatting sqref="K242:L249">
    <cfRule type="cellIs" dxfId="1487" priority="38" operator="equal">
      <formula>"Excesso de Evidênicias"</formula>
    </cfRule>
  </conditionalFormatting>
  <conditionalFormatting sqref="K255:L261">
    <cfRule type="cellIs" dxfId="1486" priority="53" operator="equal">
      <formula>"Excesso de Evidênicias"</formula>
    </cfRule>
  </conditionalFormatting>
  <conditionalFormatting sqref="K263:L275">
    <cfRule type="cellIs" dxfId="1485" priority="52" operator="equal">
      <formula>"Excesso de Evidênicias"</formula>
    </cfRule>
  </conditionalFormatting>
  <conditionalFormatting sqref="K280:L294">
    <cfRule type="cellIs" dxfId="1484" priority="35" operator="equal">
      <formula>"Excesso de Evidênicias"</formula>
    </cfRule>
  </conditionalFormatting>
  <conditionalFormatting sqref="K299:L310">
    <cfRule type="cellIs" dxfId="1483" priority="32" operator="equal">
      <formula>"Excesso de Evidênicias"</formula>
    </cfRule>
  </conditionalFormatting>
  <conditionalFormatting sqref="K315:L321">
    <cfRule type="cellIs" dxfId="1482" priority="36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4 F328:F343" xr:uid="{736A7EFD-CC2A-422B-A7BC-17B0A7B33E02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30" max="12" man="1"/>
    <brk id="82" max="13" man="1"/>
    <brk id="137" max="13" man="1"/>
    <brk id="190" max="13" man="1"/>
    <brk id="235" max="13" man="1"/>
    <brk id="294" max="13" man="1"/>
    <brk id="346" max="13" man="1"/>
    <brk id="350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1 valor na lista" xr:uid="{F13857FE-6CD9-4CFA-9648-E2DDFFB08002}">
          <x14:formula1>
            <xm:f>params!$B$5:$B$6</xm:f>
          </x14:formula1>
          <xm:sqref>G12</xm:sqref>
        </x14:dataValidation>
        <x14:dataValidation type="list" allowBlank="1" showInputMessage="1" showErrorMessage="1" xr:uid="{D38FD99E-A813-4049-BED3-25CEFF78A8E6}">
          <x14:formula1>
            <xm:f>params!$N$1:$N$3</xm:f>
          </x14:formula1>
          <xm:sqref>A2:N2</xm:sqref>
        </x14:dataValidation>
        <x14:dataValidation type="list" allowBlank="1" showInputMessage="1" showErrorMessage="1" xr:uid="{B46E5A64-60F2-4B5C-8B8C-04E0CA34B382}">
          <x14:formula1>
            <xm:f>params!$E$1:$E$2</xm:f>
          </x14:formula1>
          <xm:sqref>C33:C47 C52:C59 C64:C69 C74:C81 C86:C92 C97:C119 C124:C138 C143:C153 C158:C161 C166:C185 C190:C199 C205:C220 C226:C237 C242:C249 C255:C261 C263:C275 C280:C294 C299:C310 C315:C321</xm:sqref>
        </x14:dataValidation>
        <x14:dataValidation type="list" allowBlank="1" showInputMessage="1" showErrorMessage="1" xr:uid="{11F5EA72-6A4F-49CA-BD16-739E937DB14D}">
          <x14:formula1>
            <xm:f>params!$F$1:$F$22</xm:f>
          </x14:formula1>
          <xm:sqref>D242:D249 D52:D59 D33:D47 D64:D69 D74:D81 D86:D92 D124:D138 D143:D153 D315:D321 D226:D237 D97:D119 D205:D220 D166:D185 D190:D199 D255:D261 D263:D275 D280:D294 D299:D310 D158:D161</xm:sqref>
        </x14:dataValidation>
        <x14:dataValidation type="list" allowBlank="1" showInputMessage="1" showErrorMessage="1" prompt="Escolher valor na lista" xr:uid="{2B294A0D-CF11-416A-AB3D-04FA5DDC9F77}">
          <x14:formula1>
            <xm:f>params!$G$1:$G$6</xm:f>
          </x14:formula1>
          <xm:sqref>G226:G237 G33:G47 G52:G59 G86:G92 G315:G321 G97:G119 G74:G81 G124:G138 G143:G153 G166:G185 G190:G199 G299:G310 G158:G161 G205:G220 G242:G249 G263:G275 G255:G261 G280:G294 G64:G69</xm:sqref>
        </x14:dataValidation>
        <x14:dataValidation type="list" allowBlank="1" showInputMessage="1" showErrorMessage="1" prompt="Escolher 1 valor na lista" xr:uid="{363465A8-2891-43B2-9B5B-5F5A319482C0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A4E80666-0D47-4CED-A10F-256BBF5050E2}">
          <x14:formula1>
            <xm:f>params!$B$1:$B$3</xm:f>
          </x14:formula1>
          <xm:sqref>G14</xm:sqref>
        </x14:dataValidation>
        <x14:dataValidation type="list" allowBlank="1" showInputMessage="1" showErrorMessage="1" prompt="Escolher valor na lista" xr:uid="{93EA7DC4-24FD-4B3D-8D6D-292DC05C1BEE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16D9B529-4F4E-455B-BC9C-B262202471D7}">
          <x14:formula1>
            <xm:f>params!$C$1:$C$2</xm:f>
          </x14:formula1>
          <xm:sqref>G19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78D3C-12EF-4176-98CB-48276C065172}">
  <sheetPr>
    <tabColor theme="0" tint="-0.499984740745262"/>
  </sheetPr>
  <dimension ref="A1:Q351"/>
  <sheetViews>
    <sheetView showGridLines="0" zoomScale="50" zoomScaleNormal="50" zoomScaleSheetLayoutView="55" workbookViewId="0">
      <selection activeCell="F33" sqref="F33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5" customFormat="1" ht="15.5" x14ac:dyDescent="0.35">
      <c r="B13" s="56"/>
      <c r="C13" s="56"/>
      <c r="D13" s="56"/>
      <c r="E13" s="56"/>
      <c r="F13" s="165" t="s">
        <v>349</v>
      </c>
      <c r="G13" s="166" t="s">
        <v>245</v>
      </c>
      <c r="H13" s="167"/>
      <c r="I13" s="164">
        <f>COUNTIF(C:C,"activo")</f>
        <v>55</v>
      </c>
      <c r="J13" s="168" t="s">
        <v>372</v>
      </c>
      <c r="L13" s="5"/>
      <c r="M13" s="5"/>
      <c r="N13" s="56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ht="42" customHeight="1" x14ac:dyDescent="0.35">
      <c r="N29" s="49"/>
    </row>
    <row r="30" spans="1:14" ht="42" customHeight="1" x14ac:dyDescent="0.35">
      <c r="N30" s="49"/>
    </row>
    <row r="31" spans="1:14" ht="15" x14ac:dyDescent="0.35">
      <c r="A31" s="139" t="s">
        <v>15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44.25" customHeight="1" x14ac:dyDescent="0.35">
      <c r="A32" s="8" t="s">
        <v>340</v>
      </c>
      <c r="B32" s="7" t="s">
        <v>342</v>
      </c>
      <c r="C32" s="8" t="s">
        <v>343</v>
      </c>
      <c r="D32" s="8" t="s">
        <v>315</v>
      </c>
      <c r="E32" s="8" t="s">
        <v>317</v>
      </c>
      <c r="F32" s="8" t="s">
        <v>318</v>
      </c>
      <c r="G32" s="8" t="s">
        <v>328</v>
      </c>
      <c r="H32" s="8" t="s">
        <v>330</v>
      </c>
      <c r="I32" s="8" t="s">
        <v>233</v>
      </c>
      <c r="J32" s="8" t="s">
        <v>234</v>
      </c>
      <c r="K32" s="8" t="s">
        <v>252</v>
      </c>
      <c r="L32" s="124" t="str">
        <f>Auxiliares!L31</f>
        <v>link das Evidências e eventuais observações para o avaliador (Velar pela concisão)</v>
      </c>
      <c r="M32" s="125"/>
      <c r="N32" s="126"/>
    </row>
    <row r="33" spans="1:14" x14ac:dyDescent="0.35">
      <c r="A33" s="9">
        <v>1</v>
      </c>
      <c r="B33" s="41" t="s">
        <v>0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7</v>
      </c>
      <c r="J33" s="3">
        <f>IF(C33="Activo",I33,0)</f>
        <v>0</v>
      </c>
      <c r="K33" s="33">
        <f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x14ac:dyDescent="0.35">
      <c r="A34" s="9">
        <v>2</v>
      </c>
      <c r="B34" s="41" t="s">
        <v>1</v>
      </c>
      <c r="C34" s="3" t="s">
        <v>261</v>
      </c>
      <c r="D34" s="3" t="s">
        <v>262</v>
      </c>
      <c r="E34" s="3">
        <v>1</v>
      </c>
      <c r="F34" s="38"/>
      <c r="G34" s="39"/>
      <c r="H34" s="48" t="str">
        <f>IFERROR(VLOOKUP(G34,params!$G$1:$H$6,2,FALSE),"")</f>
        <v/>
      </c>
      <c r="I34" s="3">
        <v>3.5</v>
      </c>
      <c r="J34" s="3">
        <f t="shared" ref="J34:J47" si="0">IF(C34="Activo",I34,0)</f>
        <v>0</v>
      </c>
      <c r="K34" s="33">
        <f t="shared" ref="K34:K47" si="1">IFERROR(IF(AND(C34="Desactivo",F34&gt;0),F34/E34*I34*H34,IF(F34&lt;=E34,F34/E34*J34*H34,IF(F34&gt;E34,"Excesso de Evidênicias",0))),0)</f>
        <v>0</v>
      </c>
      <c r="L34" s="127"/>
      <c r="M34" s="128"/>
      <c r="N34" s="129"/>
    </row>
    <row r="35" spans="1:14" s="44" customFormat="1" ht="42" x14ac:dyDescent="0.35">
      <c r="A35" s="40">
        <v>3</v>
      </c>
      <c r="B35" s="41" t="s">
        <v>2</v>
      </c>
      <c r="C35" s="3" t="s">
        <v>260</v>
      </c>
      <c r="D35" s="3" t="s">
        <v>262</v>
      </c>
      <c r="E35" s="42">
        <v>1</v>
      </c>
      <c r="F35" s="43"/>
      <c r="G35" s="45"/>
      <c r="H35" s="48" t="str">
        <f>IFERROR(VLOOKUP(G35,params!$G$1:$H$6,2,FALSE),"")</f>
        <v/>
      </c>
      <c r="I35" s="42">
        <v>3.5</v>
      </c>
      <c r="J35" s="42">
        <f t="shared" si="0"/>
        <v>3.5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4</v>
      </c>
      <c r="B36" s="41" t="s">
        <v>3</v>
      </c>
      <c r="C36" s="3" t="s">
        <v>261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3.5</v>
      </c>
      <c r="J36" s="3">
        <f t="shared" si="0"/>
        <v>0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5</v>
      </c>
      <c r="B37" s="41" t="s">
        <v>4</v>
      </c>
      <c r="C37" s="3" t="s">
        <v>261</v>
      </c>
      <c r="D37" s="3" t="s">
        <v>262</v>
      </c>
      <c r="E37" s="3">
        <v>1</v>
      </c>
      <c r="F37" s="43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x14ac:dyDescent="0.35">
      <c r="A38" s="9">
        <v>6</v>
      </c>
      <c r="B38" s="41" t="s">
        <v>5</v>
      </c>
      <c r="C38" s="3" t="s">
        <v>261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3</v>
      </c>
      <c r="J38" s="3">
        <f t="shared" si="0"/>
        <v>0</v>
      </c>
      <c r="K38" s="33">
        <f t="shared" si="1"/>
        <v>0</v>
      </c>
      <c r="L38" s="127"/>
      <c r="M38" s="128"/>
      <c r="N38" s="129"/>
    </row>
    <row r="39" spans="1:14" ht="42" x14ac:dyDescent="0.35">
      <c r="A39" s="9">
        <v>7</v>
      </c>
      <c r="B39" s="41" t="s">
        <v>6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2.5</v>
      </c>
      <c r="J39" s="3">
        <f t="shared" si="0"/>
        <v>2.5</v>
      </c>
      <c r="K39" s="33">
        <f t="shared" si="1"/>
        <v>0</v>
      </c>
      <c r="L39" s="127"/>
      <c r="M39" s="128"/>
      <c r="N39" s="129"/>
    </row>
    <row r="40" spans="1:14" x14ac:dyDescent="0.35">
      <c r="A40" s="9">
        <v>8</v>
      </c>
      <c r="B40" s="41" t="s">
        <v>7</v>
      </c>
      <c r="C40" s="3" t="s">
        <v>261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0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9</v>
      </c>
      <c r="B41" s="41" t="s">
        <v>8</v>
      </c>
      <c r="C41" s="3" t="s">
        <v>261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2</v>
      </c>
      <c r="J41" s="3">
        <f t="shared" si="0"/>
        <v>0</v>
      </c>
      <c r="K41" s="33">
        <f t="shared" si="1"/>
        <v>0</v>
      </c>
      <c r="L41" s="127"/>
      <c r="M41" s="128"/>
      <c r="N41" s="129"/>
    </row>
    <row r="42" spans="1:14" ht="28" x14ac:dyDescent="0.35">
      <c r="A42" s="9">
        <v>10</v>
      </c>
      <c r="B42" s="41" t="s">
        <v>9</v>
      </c>
      <c r="C42" s="3" t="s">
        <v>260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1.5</v>
      </c>
      <c r="J42" s="3">
        <f t="shared" si="0"/>
        <v>1.5</v>
      </c>
      <c r="K42" s="33">
        <f t="shared" si="1"/>
        <v>0</v>
      </c>
      <c r="L42" s="127"/>
      <c r="M42" s="128"/>
      <c r="N42" s="129"/>
    </row>
    <row r="43" spans="1:14" x14ac:dyDescent="0.35">
      <c r="A43" s="9">
        <v>11</v>
      </c>
      <c r="B43" s="10" t="s">
        <v>10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ht="28" x14ac:dyDescent="0.35">
      <c r="A44" s="9">
        <v>12</v>
      </c>
      <c r="B44" s="10" t="s">
        <v>11</v>
      </c>
      <c r="C44" s="3" t="s">
        <v>260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1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13</v>
      </c>
      <c r="B45" s="10" t="s">
        <v>12</v>
      </c>
      <c r="C45" s="3" t="s">
        <v>261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1</v>
      </c>
      <c r="J45" s="3">
        <f t="shared" si="0"/>
        <v>0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14</v>
      </c>
      <c r="B46" s="10" t="s">
        <v>13</v>
      </c>
      <c r="C46" s="3" t="s">
        <v>260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0.5</v>
      </c>
      <c r="K46" s="33">
        <f t="shared" si="1"/>
        <v>0</v>
      </c>
      <c r="L46" s="127"/>
      <c r="M46" s="128"/>
      <c r="N46" s="129"/>
    </row>
    <row r="47" spans="1:14" x14ac:dyDescent="0.35">
      <c r="A47" s="9">
        <v>15</v>
      </c>
      <c r="B47" s="10" t="s">
        <v>14</v>
      </c>
      <c r="C47" s="3" t="s">
        <v>260</v>
      </c>
      <c r="D47" s="3" t="s">
        <v>262</v>
      </c>
      <c r="E47" s="3">
        <v>1</v>
      </c>
      <c r="F47" s="38"/>
      <c r="G47" s="39"/>
      <c r="H47" s="48" t="str">
        <f>IFERROR(VLOOKUP(G47,params!$G$1:$H$6,2,FALSE),"")</f>
        <v/>
      </c>
      <c r="I47" s="3">
        <v>0.5</v>
      </c>
      <c r="J47" s="3">
        <f t="shared" si="0"/>
        <v>0.5</v>
      </c>
      <c r="K47" s="33">
        <f t="shared" si="1"/>
        <v>0</v>
      </c>
      <c r="L47" s="127"/>
      <c r="M47" s="128"/>
      <c r="N47" s="129"/>
    </row>
    <row r="48" spans="1:14" x14ac:dyDescent="0.35">
      <c r="I48" s="14" t="s">
        <v>309</v>
      </c>
      <c r="J48" s="34">
        <f>SUM(J33:J47)</f>
        <v>10.5</v>
      </c>
      <c r="K48" s="34">
        <f>SUM(K33:K47)</f>
        <v>0</v>
      </c>
    </row>
    <row r="50" spans="1:14" ht="15" x14ac:dyDescent="0.35">
      <c r="A50" s="139" t="s">
        <v>16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1:14" ht="26" customHeight="1" x14ac:dyDescent="0.35">
      <c r="A51" s="8" t="s">
        <v>340</v>
      </c>
      <c r="B51" s="7" t="s">
        <v>342</v>
      </c>
      <c r="C51" s="8" t="s">
        <v>17</v>
      </c>
      <c r="D51" s="8" t="s">
        <v>316</v>
      </c>
      <c r="E51" s="8" t="s">
        <v>259</v>
      </c>
      <c r="F51" s="8" t="s">
        <v>235</v>
      </c>
      <c r="G51" s="8" t="s">
        <v>329</v>
      </c>
      <c r="H51" s="8" t="s">
        <v>330</v>
      </c>
      <c r="I51" s="8" t="s">
        <v>233</v>
      </c>
      <c r="J51" s="8" t="s">
        <v>234</v>
      </c>
      <c r="K51" s="8" t="s">
        <v>252</v>
      </c>
      <c r="L51" s="124" t="s">
        <v>255</v>
      </c>
      <c r="M51" s="125"/>
      <c r="N51" s="126"/>
    </row>
    <row r="52" spans="1:14" x14ac:dyDescent="0.35">
      <c r="A52" s="1">
        <v>16</v>
      </c>
      <c r="B52" s="10" t="s">
        <v>18</v>
      </c>
      <c r="C52" s="3" t="s">
        <v>261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5</v>
      </c>
      <c r="J52" s="3">
        <f>IF(C52="Activo",I52,0)</f>
        <v>0</v>
      </c>
      <c r="K52" s="33">
        <f t="shared" ref="K52:K59" si="2">IFERROR(IF(AND(C52="Desactivo",F52&gt;0),F52/E52*I52*H52,IF(F52&lt;=E52,F52/E52*J52*H52,IF(F52&gt;E52,"Excesso de Evidênicias",0))),0)</f>
        <v>0</v>
      </c>
      <c r="L52" s="127"/>
      <c r="M52" s="128"/>
      <c r="N52" s="129"/>
    </row>
    <row r="53" spans="1:14" x14ac:dyDescent="0.35">
      <c r="A53" s="1">
        <v>17</v>
      </c>
      <c r="B53" s="10" t="s">
        <v>19</v>
      </c>
      <c r="C53" s="3" t="s">
        <v>261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3.5</v>
      </c>
      <c r="J53" s="3">
        <f t="shared" ref="J53:J59" si="3">IF(C53="Activo",I53,0)</f>
        <v>0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18</v>
      </c>
      <c r="B54" s="10" t="s">
        <v>20</v>
      </c>
      <c r="C54" s="3" t="s">
        <v>261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2.5</v>
      </c>
      <c r="J54" s="3">
        <f t="shared" si="3"/>
        <v>0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19</v>
      </c>
      <c r="B55" s="4" t="s">
        <v>21</v>
      </c>
      <c r="C55" s="3" t="s">
        <v>261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2</v>
      </c>
      <c r="J55" s="3">
        <f t="shared" si="3"/>
        <v>0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20</v>
      </c>
      <c r="B56" s="4" t="s">
        <v>22</v>
      </c>
      <c r="C56" s="3" t="s">
        <v>261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1.5</v>
      </c>
      <c r="J56" s="3">
        <f t="shared" si="3"/>
        <v>0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21</v>
      </c>
      <c r="B57" s="4" t="s">
        <v>23</v>
      </c>
      <c r="C57" s="3" t="s">
        <v>261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0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22</v>
      </c>
      <c r="B58" s="4" t="s">
        <v>24</v>
      </c>
      <c r="C58" s="3" t="s">
        <v>261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1</v>
      </c>
      <c r="J58" s="3">
        <f t="shared" si="3"/>
        <v>0</v>
      </c>
      <c r="K58" s="33">
        <f t="shared" si="2"/>
        <v>0</v>
      </c>
      <c r="L58" s="127"/>
      <c r="M58" s="128"/>
      <c r="N58" s="129"/>
    </row>
    <row r="59" spans="1:14" x14ac:dyDescent="0.35">
      <c r="A59" s="1">
        <v>23</v>
      </c>
      <c r="B59" s="4" t="s">
        <v>25</v>
      </c>
      <c r="C59" s="3" t="s">
        <v>260</v>
      </c>
      <c r="D59" s="3" t="s">
        <v>262</v>
      </c>
      <c r="E59" s="3">
        <v>1</v>
      </c>
      <c r="F59" s="38"/>
      <c r="G59" s="39"/>
      <c r="H59" s="48" t="str">
        <f>IFERROR(VLOOKUP(G59,params!$G$1:$H$6,2,FALSE),"")</f>
        <v/>
      </c>
      <c r="I59" s="3">
        <v>0.5</v>
      </c>
      <c r="J59" s="3">
        <f t="shared" si="3"/>
        <v>0.5</v>
      </c>
      <c r="K59" s="33">
        <f t="shared" si="2"/>
        <v>0</v>
      </c>
      <c r="L59" s="127"/>
      <c r="M59" s="128"/>
      <c r="N59" s="129"/>
    </row>
    <row r="60" spans="1:14" x14ac:dyDescent="0.35">
      <c r="I60" s="14" t="s">
        <v>309</v>
      </c>
      <c r="J60" s="34">
        <f>SUM(J52:J59)</f>
        <v>0.5</v>
      </c>
      <c r="K60" s="34">
        <f>SUM(K52:K59)</f>
        <v>0</v>
      </c>
    </row>
    <row r="62" spans="1:14" ht="15" x14ac:dyDescent="0.35">
      <c r="A62" s="139" t="s">
        <v>26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26" customHeight="1" x14ac:dyDescent="0.35">
      <c r="A63" s="8" t="s">
        <v>340</v>
      </c>
      <c r="B63" s="7" t="s">
        <v>342</v>
      </c>
      <c r="C63" s="8" t="s">
        <v>17</v>
      </c>
      <c r="D63" s="8" t="s">
        <v>316</v>
      </c>
      <c r="E63" s="8" t="s">
        <v>259</v>
      </c>
      <c r="F63" s="8" t="s">
        <v>235</v>
      </c>
      <c r="G63" s="8" t="s">
        <v>329</v>
      </c>
      <c r="H63" s="8" t="s">
        <v>330</v>
      </c>
      <c r="I63" s="8" t="s">
        <v>233</v>
      </c>
      <c r="J63" s="8" t="s">
        <v>234</v>
      </c>
      <c r="K63" s="8" t="s">
        <v>252</v>
      </c>
      <c r="L63" s="124" t="s">
        <v>255</v>
      </c>
      <c r="M63" s="125"/>
      <c r="N63" s="126"/>
    </row>
    <row r="64" spans="1:14" x14ac:dyDescent="0.35">
      <c r="A64" s="1">
        <v>24</v>
      </c>
      <c r="B64" s="4" t="s">
        <v>27</v>
      </c>
      <c r="C64" s="3" t="s">
        <v>261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4</v>
      </c>
      <c r="J64" s="3">
        <f>IF(C64="Activo",I64,0)</f>
        <v>0</v>
      </c>
      <c r="K64" s="33">
        <f t="shared" ref="K64:K69" si="4">IFERROR(IF(AND(C64="Desactivo",F64&gt;0),F64/E64*I64*H64,IF(F64&lt;=E64,F64/E64*J64*H64,IF(F64&gt;E64,"Excesso de Evidênicias",0))),0)</f>
        <v>0</v>
      </c>
      <c r="L64" s="127"/>
      <c r="M64" s="128"/>
      <c r="N64" s="129"/>
    </row>
    <row r="65" spans="1:14" x14ac:dyDescent="0.35">
      <c r="A65" s="1">
        <v>25</v>
      </c>
      <c r="B65" s="4" t="s">
        <v>28</v>
      </c>
      <c r="C65" s="3" t="s">
        <v>261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ref="J65:J69" si="5">IF(C65="Activo",I65,0)</f>
        <v>0</v>
      </c>
      <c r="K65" s="33">
        <f t="shared" si="4"/>
        <v>0</v>
      </c>
      <c r="L65" s="127"/>
      <c r="M65" s="128"/>
      <c r="N65" s="129"/>
    </row>
    <row r="66" spans="1:14" x14ac:dyDescent="0.35">
      <c r="A66" s="1">
        <v>26</v>
      </c>
      <c r="B66" s="4" t="s">
        <v>29</v>
      </c>
      <c r="C66" s="3" t="s">
        <v>261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3</v>
      </c>
      <c r="J66" s="3">
        <f t="shared" si="5"/>
        <v>0</v>
      </c>
      <c r="K66" s="33">
        <f t="shared" si="4"/>
        <v>0</v>
      </c>
      <c r="L66" s="127"/>
      <c r="M66" s="128"/>
      <c r="N66" s="129"/>
    </row>
    <row r="67" spans="1:14" x14ac:dyDescent="0.35">
      <c r="A67" s="1">
        <v>27</v>
      </c>
      <c r="B67" s="4" t="s">
        <v>30</v>
      </c>
      <c r="C67" s="3" t="s">
        <v>261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2</v>
      </c>
      <c r="J67" s="3">
        <f t="shared" si="5"/>
        <v>0</v>
      </c>
      <c r="K67" s="33">
        <f t="shared" si="4"/>
        <v>0</v>
      </c>
      <c r="L67" s="127"/>
      <c r="M67" s="128"/>
      <c r="N67" s="129"/>
    </row>
    <row r="68" spans="1:14" x14ac:dyDescent="0.35">
      <c r="A68" s="1">
        <v>28</v>
      </c>
      <c r="B68" s="4" t="s">
        <v>31</v>
      </c>
      <c r="C68" s="3" t="s">
        <v>261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1</v>
      </c>
      <c r="J68" s="3">
        <f t="shared" si="5"/>
        <v>0</v>
      </c>
      <c r="K68" s="33">
        <f t="shared" si="4"/>
        <v>0</v>
      </c>
      <c r="L68" s="127"/>
      <c r="M68" s="128"/>
      <c r="N68" s="129"/>
    </row>
    <row r="69" spans="1:14" x14ac:dyDescent="0.35">
      <c r="A69" s="1">
        <v>29</v>
      </c>
      <c r="B69" s="4" t="s">
        <v>32</v>
      </c>
      <c r="C69" s="3" t="s">
        <v>260</v>
      </c>
      <c r="D69" s="3" t="s">
        <v>262</v>
      </c>
      <c r="E69" s="22">
        <v>1</v>
      </c>
      <c r="F69" s="38"/>
      <c r="G69" s="39"/>
      <c r="H69" s="48" t="str">
        <f>IFERROR(VLOOKUP(G69,params!$G$1:$H$6,2,FALSE),"")</f>
        <v/>
      </c>
      <c r="I69" s="3">
        <v>0.5</v>
      </c>
      <c r="J69" s="3">
        <f t="shared" si="5"/>
        <v>0.5</v>
      </c>
      <c r="K69" s="33">
        <f t="shared" si="4"/>
        <v>0</v>
      </c>
      <c r="L69" s="127"/>
      <c r="M69" s="128"/>
      <c r="N69" s="129"/>
    </row>
    <row r="70" spans="1:14" x14ac:dyDescent="0.35">
      <c r="I70" s="14" t="s">
        <v>309</v>
      </c>
      <c r="J70" s="34">
        <f>SUM(J64:J69)</f>
        <v>0.5</v>
      </c>
      <c r="K70" s="34">
        <f>SUM(K64:K69)</f>
        <v>0</v>
      </c>
    </row>
    <row r="72" spans="1:14" ht="15" x14ac:dyDescent="0.35">
      <c r="A72" s="139" t="s">
        <v>33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</row>
    <row r="73" spans="1:14" ht="26" customHeight="1" x14ac:dyDescent="0.35">
      <c r="A73" s="8" t="s">
        <v>340</v>
      </c>
      <c r="B73" s="7" t="s">
        <v>342</v>
      </c>
      <c r="C73" s="8" t="s">
        <v>17</v>
      </c>
      <c r="D73" s="8" t="s">
        <v>316</v>
      </c>
      <c r="E73" s="8" t="s">
        <v>259</v>
      </c>
      <c r="F73" s="8" t="s">
        <v>235</v>
      </c>
      <c r="G73" s="8" t="s">
        <v>329</v>
      </c>
      <c r="H73" s="8" t="s">
        <v>330</v>
      </c>
      <c r="I73" s="8" t="s">
        <v>233</v>
      </c>
      <c r="J73" s="8" t="s">
        <v>234</v>
      </c>
      <c r="K73" s="8" t="s">
        <v>252</v>
      </c>
      <c r="L73" s="124" t="s">
        <v>255</v>
      </c>
      <c r="M73" s="125"/>
      <c r="N73" s="126"/>
    </row>
    <row r="74" spans="1:14" x14ac:dyDescent="0.35">
      <c r="A74" s="1">
        <v>30</v>
      </c>
      <c r="B74" s="4" t="s">
        <v>34</v>
      </c>
      <c r="C74" s="3" t="s">
        <v>261</v>
      </c>
      <c r="D74" s="3" t="s">
        <v>262</v>
      </c>
      <c r="E74" s="3">
        <v>1</v>
      </c>
      <c r="F74" s="38"/>
      <c r="G74" s="39" t="s">
        <v>322</v>
      </c>
      <c r="H74" s="48">
        <f>IFERROR(VLOOKUP(G74,params!$G$1:$H$6,2,FALSE),"")</f>
        <v>1</v>
      </c>
      <c r="I74" s="3">
        <v>5</v>
      </c>
      <c r="J74" s="3">
        <f t="shared" ref="J74:J81" si="6">IF(C74="Activo",I74,0)</f>
        <v>0</v>
      </c>
      <c r="K74" s="33">
        <f t="shared" ref="K74:K81" si="7">IFERROR(IF(AND(C74="Desactivo",F74&gt;0),F74/E74*I74*H74,IF(F74&lt;=E74,F74/E74*J74*H74,IF(F74&gt;E74,"Excesso de Evidênicias",0))),0)</f>
        <v>0</v>
      </c>
      <c r="L74" s="127"/>
      <c r="M74" s="128"/>
      <c r="N74" s="129"/>
    </row>
    <row r="75" spans="1:14" x14ac:dyDescent="0.35">
      <c r="A75" s="1">
        <v>31</v>
      </c>
      <c r="B75" s="4" t="s">
        <v>35</v>
      </c>
      <c r="C75" s="3" t="s">
        <v>261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3.5</v>
      </c>
      <c r="J75" s="3">
        <f t="shared" si="6"/>
        <v>0</v>
      </c>
      <c r="K75" s="33">
        <f t="shared" si="7"/>
        <v>0</v>
      </c>
      <c r="L75" s="127"/>
      <c r="M75" s="128"/>
      <c r="N75" s="129"/>
    </row>
    <row r="76" spans="1:14" ht="28" x14ac:dyDescent="0.35">
      <c r="A76" s="1">
        <v>32</v>
      </c>
      <c r="B76" s="4" t="s">
        <v>36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3</v>
      </c>
      <c r="J76" s="3">
        <f t="shared" si="6"/>
        <v>3</v>
      </c>
      <c r="K76" s="33">
        <f t="shared" si="7"/>
        <v>0</v>
      </c>
      <c r="L76" s="127"/>
      <c r="M76" s="128"/>
      <c r="N76" s="129"/>
    </row>
    <row r="77" spans="1:14" ht="28" x14ac:dyDescent="0.35">
      <c r="A77" s="1">
        <v>33</v>
      </c>
      <c r="B77" s="4" t="s">
        <v>37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2</v>
      </c>
      <c r="J77" s="3">
        <f t="shared" si="6"/>
        <v>2</v>
      </c>
      <c r="K77" s="33">
        <f t="shared" si="7"/>
        <v>0</v>
      </c>
      <c r="L77" s="127"/>
      <c r="M77" s="128"/>
      <c r="N77" s="129"/>
    </row>
    <row r="78" spans="1:14" ht="28" x14ac:dyDescent="0.35">
      <c r="A78" s="1">
        <v>34</v>
      </c>
      <c r="B78" s="4" t="s">
        <v>38</v>
      </c>
      <c r="C78" s="3" t="s">
        <v>260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1.5</v>
      </c>
      <c r="K78" s="33">
        <f t="shared" si="7"/>
        <v>0</v>
      </c>
      <c r="L78" s="127"/>
      <c r="M78" s="128"/>
      <c r="N78" s="129"/>
    </row>
    <row r="79" spans="1:14" ht="28" x14ac:dyDescent="0.35">
      <c r="A79" s="1">
        <v>35</v>
      </c>
      <c r="B79" s="4" t="s">
        <v>39</v>
      </c>
      <c r="C79" s="3" t="s">
        <v>261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1.5</v>
      </c>
      <c r="J79" s="3">
        <f t="shared" si="6"/>
        <v>0</v>
      </c>
      <c r="K79" s="33">
        <f t="shared" si="7"/>
        <v>0</v>
      </c>
      <c r="L79" s="127"/>
      <c r="M79" s="128"/>
      <c r="N79" s="129"/>
    </row>
    <row r="80" spans="1:14" ht="28" x14ac:dyDescent="0.35">
      <c r="A80" s="1">
        <v>36</v>
      </c>
      <c r="B80" s="4" t="s">
        <v>40</v>
      </c>
      <c r="C80" s="3" t="s">
        <v>260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1</v>
      </c>
      <c r="J80" s="3">
        <f t="shared" si="6"/>
        <v>1</v>
      </c>
      <c r="K80" s="33">
        <f t="shared" si="7"/>
        <v>0</v>
      </c>
      <c r="L80" s="127"/>
      <c r="M80" s="128"/>
      <c r="N80" s="129"/>
    </row>
    <row r="81" spans="1:15" x14ac:dyDescent="0.35">
      <c r="A81" s="1">
        <v>37</v>
      </c>
      <c r="B81" s="4" t="s">
        <v>41</v>
      </c>
      <c r="C81" s="3" t="s">
        <v>260</v>
      </c>
      <c r="D81" s="3" t="s">
        <v>262</v>
      </c>
      <c r="E81" s="3">
        <v>1</v>
      </c>
      <c r="F81" s="38"/>
      <c r="G81" s="39"/>
      <c r="H81" s="48" t="str">
        <f>IFERROR(VLOOKUP(G81,params!$G$1:$H$6,2,FALSE),"")</f>
        <v/>
      </c>
      <c r="I81" s="3">
        <v>2.5</v>
      </c>
      <c r="J81" s="3">
        <f t="shared" si="6"/>
        <v>2.5</v>
      </c>
      <c r="K81" s="33">
        <f t="shared" si="7"/>
        <v>0</v>
      </c>
      <c r="L81" s="127"/>
      <c r="M81" s="128"/>
      <c r="N81" s="129"/>
      <c r="O81" s="23"/>
    </row>
    <row r="82" spans="1:15" x14ac:dyDescent="0.35">
      <c r="I82" s="14" t="s">
        <v>309</v>
      </c>
      <c r="J82" s="34">
        <f>SUM(J74:J81)</f>
        <v>10</v>
      </c>
      <c r="K82" s="34">
        <f>SUM(K74:K81)</f>
        <v>0</v>
      </c>
    </row>
    <row r="84" spans="1:15" ht="15" x14ac:dyDescent="0.35">
      <c r="A84" s="139" t="s">
        <v>42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</row>
    <row r="85" spans="1:15" ht="26" customHeight="1" x14ac:dyDescent="0.35">
      <c r="A85" s="8" t="s">
        <v>340</v>
      </c>
      <c r="B85" s="7" t="s">
        <v>342</v>
      </c>
      <c r="C85" s="11" t="s">
        <v>17</v>
      </c>
      <c r="D85" s="11" t="s">
        <v>316</v>
      </c>
      <c r="E85" s="11" t="s">
        <v>259</v>
      </c>
      <c r="F85" s="8" t="s">
        <v>235</v>
      </c>
      <c r="G85" s="8" t="s">
        <v>329</v>
      </c>
      <c r="H85" s="8" t="s">
        <v>330</v>
      </c>
      <c r="I85" s="8" t="s">
        <v>233</v>
      </c>
      <c r="J85" s="8" t="s">
        <v>234</v>
      </c>
      <c r="K85" s="8" t="s">
        <v>252</v>
      </c>
      <c r="L85" s="124" t="s">
        <v>255</v>
      </c>
      <c r="M85" s="125"/>
      <c r="N85" s="126"/>
    </row>
    <row r="86" spans="1:15" x14ac:dyDescent="0.35">
      <c r="A86" s="1">
        <v>38</v>
      </c>
      <c r="B86" s="2" t="s">
        <v>43</v>
      </c>
      <c r="C86" s="3" t="s">
        <v>261</v>
      </c>
      <c r="D86" s="3" t="s">
        <v>262</v>
      </c>
      <c r="E86" s="3">
        <v>1</v>
      </c>
      <c r="F86" s="38"/>
      <c r="G86" s="39" t="s">
        <v>322</v>
      </c>
      <c r="H86" s="48">
        <f>IFERROR(VLOOKUP(G86,params!$G$1:$H$6,2,FALSE),"")</f>
        <v>1</v>
      </c>
      <c r="I86" s="3">
        <v>5</v>
      </c>
      <c r="J86" s="3">
        <f t="shared" ref="J86:J92" si="8">IF(C86="Activo",I86,0)</f>
        <v>0</v>
      </c>
      <c r="K86" s="33">
        <f t="shared" ref="K86:K92" si="9">IFERROR(IF(AND(C86="Desactivo",F86&gt;0),F86/E86*I86*H86,IF(F86&lt;=E86,F86/E86*J86*H86,IF(F86&gt;E86,"Excesso de Evidênicias",0))),0)</f>
        <v>0</v>
      </c>
      <c r="L86" s="127"/>
      <c r="M86" s="128"/>
      <c r="N86" s="129"/>
    </row>
    <row r="87" spans="1:15" x14ac:dyDescent="0.35">
      <c r="A87" s="1">
        <v>39</v>
      </c>
      <c r="B87" s="2" t="s">
        <v>44</v>
      </c>
      <c r="C87" s="3" t="s">
        <v>261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3</v>
      </c>
      <c r="J87" s="3">
        <f t="shared" si="8"/>
        <v>0</v>
      </c>
      <c r="K87" s="33">
        <f t="shared" si="9"/>
        <v>0</v>
      </c>
      <c r="L87" s="127"/>
      <c r="M87" s="128"/>
      <c r="N87" s="129"/>
    </row>
    <row r="88" spans="1:15" x14ac:dyDescent="0.35">
      <c r="A88" s="1">
        <v>40</v>
      </c>
      <c r="B88" s="2" t="s">
        <v>45</v>
      </c>
      <c r="C88" s="3" t="s">
        <v>260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2</v>
      </c>
      <c r="J88" s="3">
        <f t="shared" si="8"/>
        <v>2</v>
      </c>
      <c r="K88" s="33">
        <f t="shared" si="9"/>
        <v>0</v>
      </c>
      <c r="L88" s="127"/>
      <c r="M88" s="128"/>
      <c r="N88" s="129"/>
    </row>
    <row r="89" spans="1:15" x14ac:dyDescent="0.35">
      <c r="A89" s="1">
        <v>41</v>
      </c>
      <c r="B89" s="2" t="s">
        <v>46</v>
      </c>
      <c r="C89" s="3" t="s">
        <v>260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1.5</v>
      </c>
      <c r="K89" s="33">
        <f t="shared" si="9"/>
        <v>0</v>
      </c>
      <c r="L89" s="127"/>
      <c r="M89" s="128"/>
      <c r="N89" s="129"/>
    </row>
    <row r="90" spans="1:15" ht="28" x14ac:dyDescent="0.35">
      <c r="A90" s="1">
        <v>42</v>
      </c>
      <c r="B90" s="2" t="s">
        <v>47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1.5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5" ht="28" x14ac:dyDescent="0.35">
      <c r="A91" s="1">
        <v>43</v>
      </c>
      <c r="B91" s="2" t="s">
        <v>48</v>
      </c>
      <c r="C91" s="3" t="s">
        <v>261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1</v>
      </c>
      <c r="J91" s="3">
        <f t="shared" si="8"/>
        <v>0</v>
      </c>
      <c r="K91" s="33">
        <f t="shared" si="9"/>
        <v>0</v>
      </c>
      <c r="L91" s="127"/>
      <c r="M91" s="128"/>
      <c r="N91" s="129"/>
    </row>
    <row r="92" spans="1:15" ht="28" x14ac:dyDescent="0.35">
      <c r="A92" s="1">
        <v>44</v>
      </c>
      <c r="B92" s="2" t="s">
        <v>49</v>
      </c>
      <c r="C92" s="3" t="s">
        <v>260</v>
      </c>
      <c r="D92" s="3" t="s">
        <v>262</v>
      </c>
      <c r="E92" s="3">
        <v>1</v>
      </c>
      <c r="F92" s="38"/>
      <c r="G92" s="39"/>
      <c r="H92" s="48" t="str">
        <f>IFERROR(VLOOKUP(G92,params!$G$1:$H$6,2,FALSE),"")</f>
        <v/>
      </c>
      <c r="I92" s="3">
        <v>0.5</v>
      </c>
      <c r="J92" s="3">
        <f t="shared" si="8"/>
        <v>0.5</v>
      </c>
      <c r="K92" s="33">
        <f t="shared" si="9"/>
        <v>0</v>
      </c>
      <c r="L92" s="127"/>
      <c r="M92" s="128"/>
      <c r="N92" s="129"/>
    </row>
    <row r="93" spans="1:15" x14ac:dyDescent="0.35">
      <c r="I93" s="14" t="s">
        <v>309</v>
      </c>
      <c r="J93" s="34">
        <f>SUM(J86:J92)</f>
        <v>4</v>
      </c>
      <c r="K93" s="34">
        <f>SUM(K86:K92)</f>
        <v>0</v>
      </c>
    </row>
    <row r="95" spans="1:15" ht="15" x14ac:dyDescent="0.35">
      <c r="A95" s="139" t="s">
        <v>210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</row>
    <row r="96" spans="1:15" ht="26" customHeight="1" x14ac:dyDescent="0.35">
      <c r="A96" s="8" t="s">
        <v>340</v>
      </c>
      <c r="B96" s="7" t="s">
        <v>342</v>
      </c>
      <c r="C96" s="8" t="s">
        <v>17</v>
      </c>
      <c r="D96" s="8" t="s">
        <v>316</v>
      </c>
      <c r="E96" s="8" t="s">
        <v>259</v>
      </c>
      <c r="F96" s="8" t="s">
        <v>235</v>
      </c>
      <c r="G96" s="8" t="s">
        <v>329</v>
      </c>
      <c r="H96" s="8" t="s">
        <v>330</v>
      </c>
      <c r="I96" s="8" t="s">
        <v>233</v>
      </c>
      <c r="J96" s="8" t="s">
        <v>234</v>
      </c>
      <c r="K96" s="8" t="s">
        <v>252</v>
      </c>
      <c r="L96" s="124" t="s">
        <v>255</v>
      </c>
      <c r="M96" s="125"/>
      <c r="N96" s="126"/>
    </row>
    <row r="97" spans="1:14" ht="28" x14ac:dyDescent="0.35">
      <c r="A97" s="1">
        <v>45</v>
      </c>
      <c r="B97" s="2" t="s">
        <v>50</v>
      </c>
      <c r="C97" s="3" t="s">
        <v>261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7</v>
      </c>
      <c r="J97" s="3">
        <f t="shared" ref="J97:J119" si="10">IF(C97="Activo",I97,0)</f>
        <v>0</v>
      </c>
      <c r="K97" s="33">
        <f t="shared" ref="K97:K119" si="11">IFERROR(IF(AND(C97="Desactivo",F97&gt;0),F97/E97*I97*H97,IF(F97&lt;=E97,F97/E97*J97*H97,IF(F97&gt;E97,"Excesso de Evidênicias",0))),0)</f>
        <v>0</v>
      </c>
      <c r="L97" s="127"/>
      <c r="M97" s="128"/>
      <c r="N97" s="129"/>
    </row>
    <row r="98" spans="1:14" ht="28" x14ac:dyDescent="0.35">
      <c r="A98" s="1">
        <v>46</v>
      </c>
      <c r="B98" s="2" t="s">
        <v>211</v>
      </c>
      <c r="C98" s="3" t="s">
        <v>261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6</v>
      </c>
      <c r="J98" s="3">
        <f t="shared" si="10"/>
        <v>0</v>
      </c>
      <c r="K98" s="33">
        <f t="shared" si="11"/>
        <v>0</v>
      </c>
      <c r="L98" s="127"/>
      <c r="M98" s="128"/>
      <c r="N98" s="129"/>
    </row>
    <row r="99" spans="1:14" ht="28" x14ac:dyDescent="0.35">
      <c r="A99" s="1">
        <v>47</v>
      </c>
      <c r="B99" s="2" t="s">
        <v>212</v>
      </c>
      <c r="C99" s="3" t="s">
        <v>261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5</v>
      </c>
      <c r="J99" s="3">
        <f t="shared" si="10"/>
        <v>0</v>
      </c>
      <c r="K99" s="33">
        <f t="shared" si="11"/>
        <v>0</v>
      </c>
      <c r="L99" s="127"/>
      <c r="M99" s="128"/>
      <c r="N99" s="129"/>
    </row>
    <row r="100" spans="1:14" x14ac:dyDescent="0.35">
      <c r="A100" s="1">
        <v>48</v>
      </c>
      <c r="B100" s="2" t="s">
        <v>51</v>
      </c>
      <c r="C100" s="3" t="s">
        <v>261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0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49</v>
      </c>
      <c r="B101" s="2" t="s">
        <v>213</v>
      </c>
      <c r="C101" s="3" t="s">
        <v>261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4</v>
      </c>
      <c r="J101" s="3">
        <f t="shared" si="10"/>
        <v>0</v>
      </c>
      <c r="K101" s="33">
        <f t="shared" si="11"/>
        <v>0</v>
      </c>
      <c r="L101" s="127"/>
      <c r="M101" s="128"/>
      <c r="N101" s="129"/>
    </row>
    <row r="102" spans="1:14" ht="28" x14ac:dyDescent="0.35">
      <c r="A102" s="1">
        <v>50</v>
      </c>
      <c r="B102" s="2" t="s">
        <v>214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x14ac:dyDescent="0.35">
      <c r="A103" s="1">
        <v>51</v>
      </c>
      <c r="B103" s="2" t="s">
        <v>52</v>
      </c>
      <c r="C103" s="3" t="s">
        <v>261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0</v>
      </c>
      <c r="K103" s="33">
        <f t="shared" si="11"/>
        <v>0</v>
      </c>
      <c r="L103" s="127"/>
      <c r="M103" s="128"/>
      <c r="N103" s="129"/>
    </row>
    <row r="104" spans="1:14" ht="28" x14ac:dyDescent="0.35">
      <c r="A104" s="1">
        <v>52</v>
      </c>
      <c r="B104" s="2" t="s">
        <v>215</v>
      </c>
      <c r="C104" s="3" t="s">
        <v>261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3.5</v>
      </c>
      <c r="J104" s="3">
        <f t="shared" si="10"/>
        <v>0</v>
      </c>
      <c r="K104" s="33">
        <f t="shared" si="11"/>
        <v>0</v>
      </c>
      <c r="L104" s="127"/>
      <c r="M104" s="128"/>
      <c r="N104" s="129"/>
    </row>
    <row r="105" spans="1:14" x14ac:dyDescent="0.35">
      <c r="A105" s="1">
        <v>53</v>
      </c>
      <c r="B105" s="2" t="s">
        <v>53</v>
      </c>
      <c r="C105" s="3" t="s">
        <v>261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3</v>
      </c>
      <c r="J105" s="3">
        <f t="shared" si="10"/>
        <v>0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54</v>
      </c>
      <c r="B106" s="2" t="s">
        <v>216</v>
      </c>
      <c r="C106" s="3" t="s">
        <v>261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0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55</v>
      </c>
      <c r="B107" s="2" t="s">
        <v>54</v>
      </c>
      <c r="C107" s="3" t="s">
        <v>261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0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56</v>
      </c>
      <c r="B108" s="2" t="s">
        <v>55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ht="28" x14ac:dyDescent="0.35">
      <c r="A109" s="1">
        <v>57</v>
      </c>
      <c r="B109" s="2" t="s">
        <v>217</v>
      </c>
      <c r="C109" s="3" t="s">
        <v>261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2.5</v>
      </c>
      <c r="J109" s="3">
        <f t="shared" si="10"/>
        <v>0</v>
      </c>
      <c r="K109" s="33">
        <f t="shared" si="11"/>
        <v>0</v>
      </c>
      <c r="L109" s="127"/>
      <c r="M109" s="128"/>
      <c r="N109" s="129"/>
    </row>
    <row r="110" spans="1:14" x14ac:dyDescent="0.35">
      <c r="A110" s="1">
        <v>58</v>
      </c>
      <c r="B110" s="2" t="s">
        <v>56</v>
      </c>
      <c r="C110" s="3" t="s">
        <v>261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0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59</v>
      </c>
      <c r="B111" s="2" t="s">
        <v>218</v>
      </c>
      <c r="C111" s="3" t="s">
        <v>261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0</v>
      </c>
      <c r="K111" s="33">
        <f t="shared" si="11"/>
        <v>0</v>
      </c>
      <c r="L111" s="127"/>
      <c r="M111" s="128"/>
      <c r="N111" s="129"/>
    </row>
    <row r="112" spans="1:14" ht="28" x14ac:dyDescent="0.35">
      <c r="A112" s="1">
        <v>60</v>
      </c>
      <c r="B112" s="2" t="s">
        <v>57</v>
      </c>
      <c r="C112" s="3" t="s">
        <v>261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2</v>
      </c>
      <c r="J112" s="3">
        <f t="shared" si="10"/>
        <v>0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61</v>
      </c>
      <c r="B113" s="2" t="s">
        <v>58</v>
      </c>
      <c r="C113" s="3" t="s">
        <v>261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1.5</v>
      </c>
      <c r="J113" s="3">
        <f t="shared" si="10"/>
        <v>0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62</v>
      </c>
      <c r="B114" s="2" t="s">
        <v>59</v>
      </c>
      <c r="C114" s="3" t="s">
        <v>260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1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63</v>
      </c>
      <c r="B115" s="2" t="s">
        <v>60</v>
      </c>
      <c r="C115" s="3" t="s">
        <v>260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1</v>
      </c>
      <c r="K115" s="33">
        <f t="shared" si="11"/>
        <v>0</v>
      </c>
      <c r="L115" s="127"/>
      <c r="M115" s="128"/>
      <c r="N115" s="129"/>
    </row>
    <row r="116" spans="1:14" x14ac:dyDescent="0.35">
      <c r="A116" s="1">
        <v>64</v>
      </c>
      <c r="B116" s="2" t="s">
        <v>282</v>
      </c>
      <c r="C116" s="3" t="s">
        <v>260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1</v>
      </c>
      <c r="K116" s="33">
        <f t="shared" si="11"/>
        <v>0</v>
      </c>
      <c r="L116" s="127"/>
      <c r="M116" s="128"/>
      <c r="N116" s="129"/>
    </row>
    <row r="117" spans="1:14" ht="28" x14ac:dyDescent="0.35">
      <c r="A117" s="1">
        <v>65</v>
      </c>
      <c r="B117" s="2" t="s">
        <v>219</v>
      </c>
      <c r="C117" s="3" t="s">
        <v>260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1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66</v>
      </c>
      <c r="B118" s="2" t="s">
        <v>220</v>
      </c>
      <c r="C118" s="3" t="s">
        <v>261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1</v>
      </c>
      <c r="J118" s="3">
        <f t="shared" si="10"/>
        <v>0</v>
      </c>
      <c r="K118" s="33">
        <f t="shared" si="11"/>
        <v>0</v>
      </c>
      <c r="L118" s="127"/>
      <c r="M118" s="128"/>
      <c r="N118" s="129"/>
    </row>
    <row r="119" spans="1:14" x14ac:dyDescent="0.35">
      <c r="A119" s="1">
        <v>67</v>
      </c>
      <c r="B119" s="2" t="s">
        <v>221</v>
      </c>
      <c r="C119" s="3" t="s">
        <v>260</v>
      </c>
      <c r="D119" s="3" t="s">
        <v>262</v>
      </c>
      <c r="E119" s="3">
        <v>1</v>
      </c>
      <c r="F119" s="38"/>
      <c r="G119" s="39"/>
      <c r="H119" s="48" t="str">
        <f>IFERROR(VLOOKUP(G119,params!$G$1:$H$6,2,FALSE),"")</f>
        <v/>
      </c>
      <c r="I119" s="3">
        <v>0.5</v>
      </c>
      <c r="J119" s="3">
        <f t="shared" si="10"/>
        <v>0.5</v>
      </c>
      <c r="K119" s="33">
        <f t="shared" si="11"/>
        <v>0</v>
      </c>
      <c r="L119" s="127"/>
      <c r="M119" s="128"/>
      <c r="N119" s="129"/>
    </row>
    <row r="120" spans="1:14" x14ac:dyDescent="0.35">
      <c r="I120" s="14" t="s">
        <v>309</v>
      </c>
      <c r="J120" s="34">
        <f>SUM(J97:J119)</f>
        <v>4.5</v>
      </c>
      <c r="K120" s="34">
        <f>SUM(K97:K119)</f>
        <v>0</v>
      </c>
    </row>
    <row r="122" spans="1:14" ht="15" x14ac:dyDescent="0.35">
      <c r="A122" s="139" t="s">
        <v>222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1:14" ht="26" customHeight="1" x14ac:dyDescent="0.35">
      <c r="A123" s="8" t="s">
        <v>340</v>
      </c>
      <c r="B123" s="7" t="s">
        <v>342</v>
      </c>
      <c r="C123" s="8" t="s">
        <v>17</v>
      </c>
      <c r="D123" s="8" t="s">
        <v>316</v>
      </c>
      <c r="E123" s="8" t="s">
        <v>259</v>
      </c>
      <c r="F123" s="8" t="s">
        <v>235</v>
      </c>
      <c r="G123" s="8" t="s">
        <v>329</v>
      </c>
      <c r="H123" s="8" t="s">
        <v>330</v>
      </c>
      <c r="I123" s="8" t="s">
        <v>233</v>
      </c>
      <c r="J123" s="8" t="s">
        <v>234</v>
      </c>
      <c r="K123" s="8" t="s">
        <v>252</v>
      </c>
      <c r="L123" s="124" t="s">
        <v>255</v>
      </c>
      <c r="M123" s="125"/>
      <c r="N123" s="126"/>
    </row>
    <row r="124" spans="1:14" x14ac:dyDescent="0.35">
      <c r="A124" s="1">
        <v>68</v>
      </c>
      <c r="B124" s="2" t="s">
        <v>61</v>
      </c>
      <c r="C124" s="3" t="s">
        <v>261</v>
      </c>
      <c r="D124" s="3" t="s">
        <v>262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7</v>
      </c>
      <c r="J124" s="3">
        <f t="shared" ref="J124:J138" si="12">IF(C124="Activo",I124,0)</f>
        <v>0</v>
      </c>
      <c r="K124" s="33">
        <f t="shared" ref="K124:K138" si="13">IFERROR(IF(AND(C124="Desactivo",F124&gt;0),F124/E124*I124*H124,IF(F124&lt;=E124,F124/E124*J124*H124,IF(F124&gt;E124,"Excesso de Evidênicias",0))),0)</f>
        <v>0</v>
      </c>
      <c r="L124" s="127"/>
      <c r="M124" s="128"/>
      <c r="N124" s="129"/>
    </row>
    <row r="125" spans="1:14" x14ac:dyDescent="0.35">
      <c r="A125" s="1">
        <v>69</v>
      </c>
      <c r="B125" s="2" t="s">
        <v>62</v>
      </c>
      <c r="C125" s="3" t="s">
        <v>261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6</v>
      </c>
      <c r="J125" s="3">
        <f t="shared" si="12"/>
        <v>0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70</v>
      </c>
      <c r="B126" s="2" t="s">
        <v>63</v>
      </c>
      <c r="C126" s="3" t="s">
        <v>261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0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71</v>
      </c>
      <c r="B127" s="2" t="s">
        <v>64</v>
      </c>
      <c r="C127" s="3" t="s">
        <v>261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0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72</v>
      </c>
      <c r="B128" s="2" t="s">
        <v>283</v>
      </c>
      <c r="C128" s="3" t="s">
        <v>261</v>
      </c>
      <c r="D128" s="3" t="s">
        <v>263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5</v>
      </c>
      <c r="J128" s="3">
        <f t="shared" si="12"/>
        <v>0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73</v>
      </c>
      <c r="B129" s="2" t="s">
        <v>65</v>
      </c>
      <c r="C129" s="3" t="s">
        <v>260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4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74</v>
      </c>
      <c r="B130" s="2" t="s">
        <v>66</v>
      </c>
      <c r="C130" s="3" t="s">
        <v>261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0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75</v>
      </c>
      <c r="B131" s="2" t="s">
        <v>67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76</v>
      </c>
      <c r="B132" s="6" t="s">
        <v>68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4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77</v>
      </c>
      <c r="B133" s="6" t="s">
        <v>69</v>
      </c>
      <c r="C133" s="3" t="s">
        <v>261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0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78</v>
      </c>
      <c r="B134" s="2" t="s">
        <v>70</v>
      </c>
      <c r="C134" s="3" t="s">
        <v>261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0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79</v>
      </c>
      <c r="B135" s="2" t="s">
        <v>71</v>
      </c>
      <c r="C135" s="3" t="s">
        <v>260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3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80</v>
      </c>
      <c r="B136" s="2" t="s">
        <v>72</v>
      </c>
      <c r="C136" s="3" t="s">
        <v>260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3</v>
      </c>
      <c r="J136" s="3">
        <f t="shared" si="12"/>
        <v>3</v>
      </c>
      <c r="K136" s="33">
        <f t="shared" si="13"/>
        <v>0</v>
      </c>
      <c r="L136" s="127"/>
      <c r="M136" s="128"/>
      <c r="N136" s="129"/>
    </row>
    <row r="137" spans="1:14" x14ac:dyDescent="0.35">
      <c r="A137" s="1">
        <v>81</v>
      </c>
      <c r="B137" s="2" t="s">
        <v>73</v>
      </c>
      <c r="C137" s="3" t="s">
        <v>260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2</v>
      </c>
      <c r="K137" s="33">
        <f t="shared" si="13"/>
        <v>0</v>
      </c>
      <c r="L137" s="127"/>
      <c r="M137" s="128"/>
      <c r="N137" s="129"/>
    </row>
    <row r="138" spans="1:14" ht="28" x14ac:dyDescent="0.35">
      <c r="A138" s="1">
        <v>82</v>
      </c>
      <c r="B138" s="2" t="s">
        <v>74</v>
      </c>
      <c r="C138" s="3" t="s">
        <v>260</v>
      </c>
      <c r="D138" s="3" t="s">
        <v>265</v>
      </c>
      <c r="E138" s="3">
        <v>1</v>
      </c>
      <c r="F138" s="38"/>
      <c r="G138" s="39"/>
      <c r="H138" s="48" t="str">
        <f>IFERROR(VLOOKUP(G138,params!$G$1:$H$6,2,FALSE),"")</f>
        <v/>
      </c>
      <c r="I138" s="3">
        <v>2</v>
      </c>
      <c r="J138" s="3">
        <f t="shared" si="12"/>
        <v>2</v>
      </c>
      <c r="K138" s="33">
        <f t="shared" si="13"/>
        <v>0</v>
      </c>
      <c r="L138" s="127"/>
      <c r="M138" s="128"/>
      <c r="N138" s="129"/>
    </row>
    <row r="139" spans="1:14" x14ac:dyDescent="0.35">
      <c r="I139" s="14" t="s">
        <v>309</v>
      </c>
      <c r="J139" s="34">
        <f>SUM(J124:J138)</f>
        <v>14</v>
      </c>
      <c r="K139" s="34">
        <f>SUM(K124:K138)</f>
        <v>0</v>
      </c>
    </row>
    <row r="141" spans="1:14" ht="15" x14ac:dyDescent="0.35">
      <c r="A141" s="146" t="s">
        <v>223</v>
      </c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ht="26" customHeight="1" x14ac:dyDescent="0.35">
      <c r="A142" s="8" t="s">
        <v>340</v>
      </c>
      <c r="B142" s="7" t="s">
        <v>342</v>
      </c>
      <c r="C142" s="8" t="s">
        <v>17</v>
      </c>
      <c r="D142" s="8" t="s">
        <v>316</v>
      </c>
      <c r="E142" s="8" t="s">
        <v>259</v>
      </c>
      <c r="F142" s="8" t="s">
        <v>235</v>
      </c>
      <c r="G142" s="8" t="s">
        <v>329</v>
      </c>
      <c r="H142" s="8" t="s">
        <v>330</v>
      </c>
      <c r="I142" s="8" t="s">
        <v>233</v>
      </c>
      <c r="J142" s="8" t="s">
        <v>234</v>
      </c>
      <c r="K142" s="8" t="s">
        <v>252</v>
      </c>
      <c r="L142" s="124" t="s">
        <v>255</v>
      </c>
      <c r="M142" s="125"/>
      <c r="N142" s="126"/>
    </row>
    <row r="143" spans="1:14" x14ac:dyDescent="0.35">
      <c r="A143" s="1">
        <v>83</v>
      </c>
      <c r="B143" s="2" t="s">
        <v>75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5</v>
      </c>
      <c r="J143" s="3">
        <f t="shared" ref="J143:J153" si="14">IF(C143="Activo",I143,0)</f>
        <v>0</v>
      </c>
      <c r="K143" s="33">
        <f t="shared" ref="K143:K153" si="15">IFERROR(IF(AND(C143="Desactivo",F143&gt;0),F143/E143*I143*H143,IF(F143&lt;=E143,F143/E143*J143*H143,IF(F143&gt;E143,"Excesso de Evidênicias",0))),0)</f>
        <v>0</v>
      </c>
      <c r="L143" s="127"/>
      <c r="M143" s="128"/>
      <c r="N143" s="129"/>
    </row>
    <row r="144" spans="1:14" x14ac:dyDescent="0.35">
      <c r="A144" s="1">
        <v>84</v>
      </c>
      <c r="B144" s="2" t="s">
        <v>76</v>
      </c>
      <c r="C144" s="3" t="s">
        <v>261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0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85</v>
      </c>
      <c r="B145" s="2" t="s">
        <v>284</v>
      </c>
      <c r="C145" s="3" t="s">
        <v>261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3.5</v>
      </c>
      <c r="J145" s="3">
        <f t="shared" si="14"/>
        <v>0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86</v>
      </c>
      <c r="B146" s="2" t="s">
        <v>77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87</v>
      </c>
      <c r="B147" s="2" t="s">
        <v>78</v>
      </c>
      <c r="C147" s="3" t="s">
        <v>261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3</v>
      </c>
      <c r="J147" s="3">
        <f t="shared" si="14"/>
        <v>0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88</v>
      </c>
      <c r="B148" s="2" t="s">
        <v>79</v>
      </c>
      <c r="C148" s="3" t="s">
        <v>261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0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89</v>
      </c>
      <c r="B149" s="2" t="s">
        <v>80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2.5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x14ac:dyDescent="0.35">
      <c r="A150" s="1">
        <v>90</v>
      </c>
      <c r="B150" s="2" t="s">
        <v>81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2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ht="28" x14ac:dyDescent="0.35">
      <c r="A151" s="1">
        <v>91</v>
      </c>
      <c r="B151" s="2" t="s">
        <v>82</v>
      </c>
      <c r="C151" s="3" t="s">
        <v>261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0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92</v>
      </c>
      <c r="B152" s="2" t="s">
        <v>224</v>
      </c>
      <c r="C152" s="3" t="s">
        <v>261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1.5</v>
      </c>
      <c r="J152" s="3">
        <f t="shared" si="14"/>
        <v>0</v>
      </c>
      <c r="K152" s="33">
        <f t="shared" si="15"/>
        <v>0</v>
      </c>
      <c r="L152" s="127"/>
      <c r="M152" s="128"/>
      <c r="N152" s="129"/>
    </row>
    <row r="153" spans="1:14" x14ac:dyDescent="0.35">
      <c r="A153" s="1">
        <v>93</v>
      </c>
      <c r="B153" s="2" t="s">
        <v>83</v>
      </c>
      <c r="C153" s="3" t="s">
        <v>260</v>
      </c>
      <c r="D153" s="3" t="s">
        <v>262</v>
      </c>
      <c r="E153" s="3">
        <v>1</v>
      </c>
      <c r="F153" s="38"/>
      <c r="G153" s="39"/>
      <c r="H153" s="48" t="str">
        <f>IFERROR(VLOOKUP(G153,params!$G$1:$H$6,2,FALSE),"")</f>
        <v/>
      </c>
      <c r="I153" s="3">
        <v>1</v>
      </c>
      <c r="J153" s="3">
        <f t="shared" si="14"/>
        <v>1</v>
      </c>
      <c r="K153" s="33">
        <f t="shared" si="15"/>
        <v>0</v>
      </c>
      <c r="L153" s="127"/>
      <c r="M153" s="128"/>
      <c r="N153" s="129"/>
    </row>
    <row r="154" spans="1:14" x14ac:dyDescent="0.35">
      <c r="I154" s="14" t="s">
        <v>309</v>
      </c>
      <c r="J154" s="34">
        <f>SUM(J143:J153)</f>
        <v>1</v>
      </c>
      <c r="K154" s="34">
        <f>SUM(K143:K153)</f>
        <v>0</v>
      </c>
    </row>
    <row r="156" spans="1:14" ht="15" x14ac:dyDescent="0.35">
      <c r="A156" s="139" t="s">
        <v>225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1:14" ht="26" customHeight="1" x14ac:dyDescent="0.35">
      <c r="A157" s="8" t="s">
        <v>340</v>
      </c>
      <c r="B157" s="7" t="s">
        <v>342</v>
      </c>
      <c r="C157" s="8" t="s">
        <v>17</v>
      </c>
      <c r="D157" s="8" t="s">
        <v>316</v>
      </c>
      <c r="E157" s="8" t="s">
        <v>259</v>
      </c>
      <c r="F157" s="8" t="s">
        <v>235</v>
      </c>
      <c r="G157" s="8" t="s">
        <v>329</v>
      </c>
      <c r="H157" s="8" t="s">
        <v>330</v>
      </c>
      <c r="I157" s="8" t="s">
        <v>233</v>
      </c>
      <c r="J157" s="8" t="s">
        <v>234</v>
      </c>
      <c r="K157" s="8" t="s">
        <v>252</v>
      </c>
      <c r="L157" s="124" t="s">
        <v>255</v>
      </c>
      <c r="M157" s="125"/>
      <c r="N157" s="126"/>
    </row>
    <row r="158" spans="1:14" x14ac:dyDescent="0.35">
      <c r="A158" s="1">
        <v>94</v>
      </c>
      <c r="B158" s="2" t="s">
        <v>226</v>
      </c>
      <c r="C158" s="3" t="s">
        <v>261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5</v>
      </c>
      <c r="J158" s="3">
        <f t="shared" ref="J158:J161" si="16">IF(C158="Activo",I158,0)</f>
        <v>0</v>
      </c>
      <c r="K158" s="33">
        <f t="shared" ref="K158:K161" si="17">IFERROR(IF(AND(C158="Desactivo",F158&gt;0),F158/E158*I158*H158,IF(F158&lt;=E158,F158/E158*J158*H158,IF(F158&gt;E158,"Excesso de Evidênicias",0))),0)</f>
        <v>0</v>
      </c>
      <c r="L158" s="127"/>
      <c r="M158" s="128"/>
      <c r="N158" s="129"/>
    </row>
    <row r="159" spans="1:14" x14ac:dyDescent="0.35">
      <c r="A159" s="1">
        <v>95</v>
      </c>
      <c r="B159" s="2" t="s">
        <v>227</v>
      </c>
      <c r="C159" s="3" t="s">
        <v>261</v>
      </c>
      <c r="D159" s="3" t="s">
        <v>262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3</v>
      </c>
      <c r="J159" s="3">
        <f t="shared" si="16"/>
        <v>0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96</v>
      </c>
      <c r="B160" s="2" t="s">
        <v>228</v>
      </c>
      <c r="C160" s="3" t="s">
        <v>260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1.5</v>
      </c>
      <c r="J160" s="3">
        <f t="shared" si="16"/>
        <v>1.5</v>
      </c>
      <c r="K160" s="33">
        <f t="shared" si="17"/>
        <v>0</v>
      </c>
      <c r="L160" s="127"/>
      <c r="M160" s="128"/>
      <c r="N160" s="129"/>
    </row>
    <row r="161" spans="1:14" x14ac:dyDescent="0.35">
      <c r="A161" s="1">
        <v>97</v>
      </c>
      <c r="B161" s="2" t="s">
        <v>229</v>
      </c>
      <c r="C161" s="3" t="s">
        <v>260</v>
      </c>
      <c r="D161" s="3" t="s">
        <v>265</v>
      </c>
      <c r="E161" s="3">
        <v>1</v>
      </c>
      <c r="F161" s="38"/>
      <c r="G161" s="39"/>
      <c r="H161" s="48" t="str">
        <f>IFERROR(VLOOKUP(G161,params!$G$1:$H$6,2,FALSE),"")</f>
        <v/>
      </c>
      <c r="I161" s="3">
        <v>1</v>
      </c>
      <c r="J161" s="3">
        <f t="shared" si="16"/>
        <v>1</v>
      </c>
      <c r="K161" s="33">
        <f t="shared" si="17"/>
        <v>0</v>
      </c>
      <c r="L161" s="127"/>
      <c r="M161" s="128"/>
      <c r="N161" s="129"/>
    </row>
    <row r="162" spans="1:14" x14ac:dyDescent="0.35">
      <c r="I162" s="14" t="s">
        <v>309</v>
      </c>
      <c r="J162" s="34">
        <f>SUM(J158:J161)</f>
        <v>2.5</v>
      </c>
      <c r="K162" s="34">
        <f>SUM(K158:K161)</f>
        <v>0</v>
      </c>
      <c r="L162" s="36"/>
      <c r="M162" s="35"/>
    </row>
    <row r="164" spans="1:14" ht="15" x14ac:dyDescent="0.35">
      <c r="A164" s="139" t="s">
        <v>230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1:14" ht="26" customHeight="1" x14ac:dyDescent="0.35">
      <c r="A165" s="8" t="s">
        <v>340</v>
      </c>
      <c r="B165" s="7" t="s">
        <v>342</v>
      </c>
      <c r="C165" s="8" t="s">
        <v>17</v>
      </c>
      <c r="D165" s="8" t="s">
        <v>316</v>
      </c>
      <c r="E165" s="8" t="s">
        <v>259</v>
      </c>
      <c r="F165" s="8" t="s">
        <v>235</v>
      </c>
      <c r="G165" s="8" t="s">
        <v>329</v>
      </c>
      <c r="H165" s="8" t="s">
        <v>330</v>
      </c>
      <c r="I165" s="8" t="s">
        <v>233</v>
      </c>
      <c r="J165" s="8" t="s">
        <v>234</v>
      </c>
      <c r="K165" s="8" t="s">
        <v>252</v>
      </c>
      <c r="L165" s="124" t="s">
        <v>255</v>
      </c>
      <c r="M165" s="125"/>
      <c r="N165" s="126"/>
    </row>
    <row r="166" spans="1:14" x14ac:dyDescent="0.35">
      <c r="A166" s="1">
        <v>98</v>
      </c>
      <c r="B166" s="4" t="s">
        <v>84</v>
      </c>
      <c r="C166" s="3" t="s">
        <v>261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7</v>
      </c>
      <c r="J166" s="3">
        <f t="shared" ref="J166:J185" si="18">IF(C166="Activo",I166,0)</f>
        <v>0</v>
      </c>
      <c r="K166" s="33">
        <f t="shared" ref="K166:K185" si="19">IFERROR(IF(AND(C166="Desactivo",F166&gt;0),F166/E166*I166*H166,IF(F166&lt;=E166,F166/E166*J166*H166,IF(F166&gt;E166,"Excesso de Evidênicias",0))),0)</f>
        <v>0</v>
      </c>
      <c r="L166" s="127"/>
      <c r="M166" s="128"/>
      <c r="N166" s="129"/>
    </row>
    <row r="167" spans="1:14" ht="28" x14ac:dyDescent="0.35">
      <c r="A167" s="1">
        <v>99</v>
      </c>
      <c r="B167" s="4" t="s">
        <v>85</v>
      </c>
      <c r="C167" s="3" t="s">
        <v>261</v>
      </c>
      <c r="D167" s="3" t="s">
        <v>262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5</v>
      </c>
      <c r="J167" s="3">
        <f t="shared" si="18"/>
        <v>0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100</v>
      </c>
      <c r="B168" s="4" t="s">
        <v>86</v>
      </c>
      <c r="C168" s="3" t="s">
        <v>261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0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101</v>
      </c>
      <c r="B169" s="4" t="s">
        <v>87</v>
      </c>
      <c r="C169" s="3" t="s">
        <v>261</v>
      </c>
      <c r="D169" s="3" t="s">
        <v>263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4</v>
      </c>
      <c r="J169" s="3">
        <f t="shared" si="18"/>
        <v>0</v>
      </c>
      <c r="K169" s="33">
        <f t="shared" si="19"/>
        <v>0</v>
      </c>
      <c r="L169" s="127"/>
      <c r="M169" s="128"/>
      <c r="N169" s="129"/>
    </row>
    <row r="170" spans="1:14" ht="28" x14ac:dyDescent="0.35">
      <c r="A170" s="1">
        <v>102</v>
      </c>
      <c r="B170" s="4" t="s">
        <v>88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3.5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103</v>
      </c>
      <c r="B171" s="4" t="s">
        <v>89</v>
      </c>
      <c r="C171" s="3" t="s">
        <v>261</v>
      </c>
      <c r="D171" s="3" t="s">
        <v>262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3</v>
      </c>
      <c r="J171" s="3">
        <f t="shared" si="18"/>
        <v>0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104</v>
      </c>
      <c r="B172" s="4" t="s">
        <v>90</v>
      </c>
      <c r="C172" s="3" t="s">
        <v>261</v>
      </c>
      <c r="D172" s="3" t="s">
        <v>265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x14ac:dyDescent="0.35">
      <c r="A173" s="1">
        <v>105</v>
      </c>
      <c r="B173" s="4" t="s">
        <v>91</v>
      </c>
      <c r="C173" s="3" t="s">
        <v>261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0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106</v>
      </c>
      <c r="B174" s="4" t="s">
        <v>92</v>
      </c>
      <c r="C174" s="3" t="s">
        <v>261</v>
      </c>
      <c r="D174" s="3" t="s">
        <v>262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2.5</v>
      </c>
      <c r="J174" s="3">
        <f t="shared" si="18"/>
        <v>0</v>
      </c>
      <c r="K174" s="33">
        <f t="shared" si="19"/>
        <v>0</v>
      </c>
      <c r="L174" s="127"/>
      <c r="M174" s="128"/>
      <c r="N174" s="129"/>
    </row>
    <row r="175" spans="1:14" ht="28" x14ac:dyDescent="0.35">
      <c r="A175" s="1">
        <v>107</v>
      </c>
      <c r="B175" s="4" t="s">
        <v>93</v>
      </c>
      <c r="C175" s="3" t="s">
        <v>260</v>
      </c>
      <c r="D175" s="3" t="s">
        <v>265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2</v>
      </c>
      <c r="K175" s="33">
        <f t="shared" si="19"/>
        <v>0</v>
      </c>
      <c r="L175" s="127"/>
      <c r="M175" s="128"/>
      <c r="N175" s="129"/>
    </row>
    <row r="176" spans="1:14" x14ac:dyDescent="0.35">
      <c r="A176" s="1">
        <v>108</v>
      </c>
      <c r="B176" s="4" t="s">
        <v>94</v>
      </c>
      <c r="C176" s="3" t="s">
        <v>261</v>
      </c>
      <c r="D176" s="3" t="s">
        <v>263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2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ht="28" x14ac:dyDescent="0.35">
      <c r="A177" s="1">
        <v>109</v>
      </c>
      <c r="B177" s="4" t="s">
        <v>95</v>
      </c>
      <c r="C177" s="3" t="s">
        <v>261</v>
      </c>
      <c r="D177" s="3" t="s">
        <v>262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0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110</v>
      </c>
      <c r="B178" s="4" t="s">
        <v>96</v>
      </c>
      <c r="C178" s="3" t="s">
        <v>261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0</v>
      </c>
      <c r="K178" s="33">
        <f t="shared" si="19"/>
        <v>0</v>
      </c>
      <c r="L178" s="127"/>
      <c r="M178" s="128"/>
      <c r="N178" s="129"/>
    </row>
    <row r="179" spans="1:14" x14ac:dyDescent="0.35">
      <c r="A179" s="1">
        <v>111</v>
      </c>
      <c r="B179" s="4" t="s">
        <v>97</v>
      </c>
      <c r="C179" s="3" t="s">
        <v>261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0</v>
      </c>
      <c r="K179" s="33">
        <f t="shared" si="19"/>
        <v>0</v>
      </c>
      <c r="L179" s="127"/>
      <c r="M179" s="128"/>
      <c r="N179" s="129"/>
    </row>
    <row r="180" spans="1:14" ht="28" x14ac:dyDescent="0.35">
      <c r="A180" s="1">
        <v>112</v>
      </c>
      <c r="B180" s="4" t="s">
        <v>98</v>
      </c>
      <c r="C180" s="3" t="s">
        <v>261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0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113</v>
      </c>
      <c r="B181" s="4" t="s">
        <v>99</v>
      </c>
      <c r="C181" s="3" t="s">
        <v>261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1.5</v>
      </c>
      <c r="J181" s="3">
        <f t="shared" si="18"/>
        <v>0</v>
      </c>
      <c r="K181" s="33">
        <f t="shared" si="19"/>
        <v>0</v>
      </c>
      <c r="L181" s="127"/>
      <c r="M181" s="128"/>
      <c r="N181" s="129"/>
    </row>
    <row r="182" spans="1:14" x14ac:dyDescent="0.35">
      <c r="A182" s="1">
        <v>114</v>
      </c>
      <c r="B182" s="4" t="s">
        <v>100</v>
      </c>
      <c r="C182" s="3" t="s">
        <v>261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0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115</v>
      </c>
      <c r="B183" s="4" t="s">
        <v>101</v>
      </c>
      <c r="C183" s="3" t="s">
        <v>261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0</v>
      </c>
      <c r="K183" s="33">
        <f t="shared" si="19"/>
        <v>0</v>
      </c>
      <c r="L183" s="127"/>
      <c r="M183" s="128"/>
      <c r="N183" s="129"/>
    </row>
    <row r="184" spans="1:14" ht="28" x14ac:dyDescent="0.35">
      <c r="A184" s="1">
        <v>116</v>
      </c>
      <c r="B184" s="4" t="s">
        <v>102</v>
      </c>
      <c r="C184" s="3" t="s">
        <v>261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1</v>
      </c>
      <c r="J184" s="3">
        <f t="shared" si="18"/>
        <v>0</v>
      </c>
      <c r="K184" s="33">
        <f t="shared" si="19"/>
        <v>0</v>
      </c>
      <c r="L184" s="127"/>
      <c r="M184" s="128"/>
      <c r="N184" s="129"/>
    </row>
    <row r="185" spans="1:14" x14ac:dyDescent="0.35">
      <c r="A185" s="1">
        <v>117</v>
      </c>
      <c r="B185" s="4" t="s">
        <v>103</v>
      </c>
      <c r="C185" s="3" t="s">
        <v>261</v>
      </c>
      <c r="D185" s="3" t="s">
        <v>264</v>
      </c>
      <c r="E185" s="3">
        <v>1</v>
      </c>
      <c r="F185" s="38"/>
      <c r="G185" s="39"/>
      <c r="H185" s="48" t="str">
        <f>IFERROR(VLOOKUP(G185,params!$G$1:$H$6,2,FALSE),"")</f>
        <v/>
      </c>
      <c r="I185" s="3">
        <v>0.5</v>
      </c>
      <c r="J185" s="3">
        <f t="shared" si="18"/>
        <v>0</v>
      </c>
      <c r="K185" s="33">
        <f t="shared" si="19"/>
        <v>0</v>
      </c>
      <c r="L185" s="127"/>
      <c r="M185" s="128"/>
      <c r="N185" s="129"/>
    </row>
    <row r="186" spans="1:14" x14ac:dyDescent="0.35">
      <c r="I186" s="14" t="s">
        <v>309</v>
      </c>
      <c r="J186" s="34">
        <f>SUM(J166:J185)</f>
        <v>2</v>
      </c>
      <c r="K186" s="34">
        <f>SUM(K166:K185)</f>
        <v>0</v>
      </c>
    </row>
    <row r="188" spans="1:14" ht="15" x14ac:dyDescent="0.35">
      <c r="A188" s="139" t="s">
        <v>104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</row>
    <row r="189" spans="1:14" ht="26" customHeight="1" x14ac:dyDescent="0.35">
      <c r="A189" s="8" t="s">
        <v>340</v>
      </c>
      <c r="B189" s="7" t="s">
        <v>342</v>
      </c>
      <c r="C189" s="8" t="s">
        <v>17</v>
      </c>
      <c r="D189" s="8" t="s">
        <v>316</v>
      </c>
      <c r="E189" s="8" t="s">
        <v>259</v>
      </c>
      <c r="F189" s="8" t="s">
        <v>235</v>
      </c>
      <c r="G189" s="8" t="s">
        <v>329</v>
      </c>
      <c r="H189" s="8" t="s">
        <v>330</v>
      </c>
      <c r="I189" s="8" t="s">
        <v>233</v>
      </c>
      <c r="J189" s="8" t="s">
        <v>234</v>
      </c>
      <c r="K189" s="8" t="s">
        <v>252</v>
      </c>
      <c r="L189" s="124" t="s">
        <v>255</v>
      </c>
      <c r="M189" s="125"/>
      <c r="N189" s="126"/>
    </row>
    <row r="190" spans="1:14" x14ac:dyDescent="0.35">
      <c r="A190" s="1">
        <v>118</v>
      </c>
      <c r="B190" s="4" t="s">
        <v>105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7</v>
      </c>
      <c r="J190" s="3">
        <f t="shared" ref="J190:J199" si="20">IF(C190="Activo",I190,0)</f>
        <v>0</v>
      </c>
      <c r="K190" s="33">
        <f t="shared" ref="K190:K199" si="21">IFERROR(IF(AND(C190="Desactivo",F190&gt;0),F190/E190*I190*H190,IF(F190&lt;=E190,F190/E190*J190*H190,IF(F190&gt;E190,"Excesso de Evidênicias",0))),0)</f>
        <v>0</v>
      </c>
      <c r="L190" s="127"/>
      <c r="M190" s="128"/>
      <c r="N190" s="129"/>
    </row>
    <row r="191" spans="1:14" x14ac:dyDescent="0.35">
      <c r="A191" s="1">
        <v>119</v>
      </c>
      <c r="B191" s="4" t="s">
        <v>106</v>
      </c>
      <c r="C191" s="3" t="s">
        <v>261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6</v>
      </c>
      <c r="J191" s="3">
        <f t="shared" si="20"/>
        <v>0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120</v>
      </c>
      <c r="B192" s="4" t="s">
        <v>107</v>
      </c>
      <c r="C192" s="3" t="s">
        <v>261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5</v>
      </c>
      <c r="J192" s="3">
        <f t="shared" si="20"/>
        <v>0</v>
      </c>
      <c r="K192" s="33">
        <f t="shared" si="21"/>
        <v>0</v>
      </c>
      <c r="L192" s="127"/>
      <c r="M192" s="128"/>
      <c r="N192" s="129"/>
    </row>
    <row r="193" spans="1:14" x14ac:dyDescent="0.35">
      <c r="A193" s="1">
        <v>121</v>
      </c>
      <c r="B193" s="4" t="s">
        <v>108</v>
      </c>
      <c r="C193" s="3" t="s">
        <v>261</v>
      </c>
      <c r="D193" s="3" t="s">
        <v>263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4</v>
      </c>
      <c r="J193" s="3">
        <f t="shared" si="20"/>
        <v>0</v>
      </c>
      <c r="K193" s="33">
        <f t="shared" si="21"/>
        <v>0</v>
      </c>
      <c r="L193" s="127"/>
      <c r="M193" s="128"/>
      <c r="N193" s="129"/>
    </row>
    <row r="194" spans="1:14" ht="28" x14ac:dyDescent="0.35">
      <c r="A194" s="1">
        <v>122</v>
      </c>
      <c r="B194" s="4" t="s">
        <v>109</v>
      </c>
      <c r="C194" s="3" t="s">
        <v>260</v>
      </c>
      <c r="D194" s="3" t="s">
        <v>265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3</v>
      </c>
      <c r="J194" s="3">
        <f t="shared" si="20"/>
        <v>3</v>
      </c>
      <c r="K194" s="33">
        <f t="shared" si="21"/>
        <v>0</v>
      </c>
      <c r="L194" s="127"/>
      <c r="M194" s="128"/>
      <c r="N194" s="129"/>
    </row>
    <row r="195" spans="1:14" x14ac:dyDescent="0.35">
      <c r="A195" s="1">
        <v>123</v>
      </c>
      <c r="B195" s="4" t="s">
        <v>202</v>
      </c>
      <c r="C195" s="3" t="s">
        <v>260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2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124</v>
      </c>
      <c r="B196" s="4" t="s">
        <v>110</v>
      </c>
      <c r="C196" s="3" t="s">
        <v>260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2</v>
      </c>
      <c r="K196" s="33">
        <f t="shared" si="21"/>
        <v>0</v>
      </c>
      <c r="L196" s="127"/>
      <c r="M196" s="128"/>
      <c r="N196" s="129"/>
    </row>
    <row r="197" spans="1:14" ht="28" x14ac:dyDescent="0.35">
      <c r="A197" s="1">
        <v>125</v>
      </c>
      <c r="B197" s="4" t="s">
        <v>111</v>
      </c>
      <c r="C197" s="3" t="s">
        <v>261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2</v>
      </c>
      <c r="J197" s="3">
        <f t="shared" si="20"/>
        <v>0</v>
      </c>
      <c r="K197" s="33">
        <f t="shared" si="21"/>
        <v>0</v>
      </c>
      <c r="L197" s="127"/>
      <c r="M197" s="128"/>
      <c r="N197" s="129"/>
    </row>
    <row r="198" spans="1:14" ht="42" x14ac:dyDescent="0.35">
      <c r="A198" s="1">
        <v>126</v>
      </c>
      <c r="B198" s="4" t="s">
        <v>112</v>
      </c>
      <c r="C198" s="3" t="s">
        <v>260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1</v>
      </c>
      <c r="K198" s="33">
        <f t="shared" si="21"/>
        <v>0</v>
      </c>
      <c r="L198" s="127"/>
      <c r="M198" s="128"/>
      <c r="N198" s="129"/>
    </row>
    <row r="199" spans="1:14" ht="28" x14ac:dyDescent="0.35">
      <c r="A199" s="1">
        <v>127</v>
      </c>
      <c r="B199" s="4" t="s">
        <v>113</v>
      </c>
      <c r="C199" s="3" t="s">
        <v>260</v>
      </c>
      <c r="D199" s="3" t="s">
        <v>264</v>
      </c>
      <c r="E199" s="3">
        <v>1</v>
      </c>
      <c r="F199" s="38"/>
      <c r="G199" s="39"/>
      <c r="H199" s="48" t="str">
        <f>IFERROR(VLOOKUP(G199,params!$G$1:$H$6,2,FALSE),"")</f>
        <v/>
      </c>
      <c r="I199" s="3">
        <v>1</v>
      </c>
      <c r="J199" s="3">
        <f t="shared" si="20"/>
        <v>1</v>
      </c>
      <c r="K199" s="33">
        <f t="shared" si="21"/>
        <v>0</v>
      </c>
      <c r="L199" s="127"/>
      <c r="M199" s="128"/>
      <c r="N199" s="129"/>
    </row>
    <row r="200" spans="1:14" x14ac:dyDescent="0.35">
      <c r="I200" s="14" t="s">
        <v>309</v>
      </c>
      <c r="J200" s="34">
        <f>SUM(J190:J199)</f>
        <v>9</v>
      </c>
      <c r="K200" s="34">
        <f>SUM(K190:K199)</f>
        <v>0</v>
      </c>
    </row>
    <row r="203" spans="1:14" ht="15" x14ac:dyDescent="0.35">
      <c r="A203" s="139" t="s">
        <v>114</v>
      </c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</row>
    <row r="204" spans="1:14" ht="26" customHeight="1" x14ac:dyDescent="0.35">
      <c r="A204" s="8" t="s">
        <v>340</v>
      </c>
      <c r="B204" s="7" t="s">
        <v>342</v>
      </c>
      <c r="C204" s="8" t="s">
        <v>17</v>
      </c>
      <c r="D204" s="8" t="s">
        <v>316</v>
      </c>
      <c r="E204" s="8" t="s">
        <v>259</v>
      </c>
      <c r="F204" s="8" t="s">
        <v>235</v>
      </c>
      <c r="G204" s="8" t="s">
        <v>329</v>
      </c>
      <c r="H204" s="8" t="s">
        <v>330</v>
      </c>
      <c r="I204" s="8" t="s">
        <v>233</v>
      </c>
      <c r="J204" s="8" t="s">
        <v>234</v>
      </c>
      <c r="K204" s="8" t="s">
        <v>252</v>
      </c>
      <c r="L204" s="124" t="s">
        <v>255</v>
      </c>
      <c r="M204" s="125"/>
      <c r="N204" s="126"/>
    </row>
    <row r="205" spans="1:14" x14ac:dyDescent="0.35">
      <c r="A205" s="1">
        <v>128</v>
      </c>
      <c r="B205" s="4" t="s">
        <v>115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6</v>
      </c>
      <c r="J205" s="3">
        <f t="shared" ref="J205:J220" si="22">IF(C205="Activo",I205,0)</f>
        <v>0</v>
      </c>
      <c r="K205" s="33">
        <f t="shared" ref="K205:K220" si="23">IFERROR(IF(AND(C205="Desactivo",F205&gt;0),F205/E205*I205*H205,IF(F205&lt;=E205,F205/E205*J205*H205,IF(F205&gt;E205,"Excesso de Evidênicias",0))),0)</f>
        <v>0</v>
      </c>
      <c r="L205" s="127"/>
      <c r="M205" s="128"/>
      <c r="N205" s="129"/>
    </row>
    <row r="206" spans="1:14" ht="28" x14ac:dyDescent="0.35">
      <c r="A206" s="1">
        <v>129</v>
      </c>
      <c r="B206" s="4" t="s">
        <v>116</v>
      </c>
      <c r="C206" s="3" t="s">
        <v>261</v>
      </c>
      <c r="D206" s="3" t="s">
        <v>262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5</v>
      </c>
      <c r="J206" s="3">
        <f t="shared" si="22"/>
        <v>0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130</v>
      </c>
      <c r="B207" s="4" t="s">
        <v>117</v>
      </c>
      <c r="C207" s="3" t="s">
        <v>261</v>
      </c>
      <c r="D207" s="3" t="s">
        <v>263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4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131</v>
      </c>
      <c r="B208" s="4" t="s">
        <v>118</v>
      </c>
      <c r="C208" s="3" t="s">
        <v>261</v>
      </c>
      <c r="D208" s="3" t="s">
        <v>262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0</v>
      </c>
      <c r="K208" s="33">
        <f t="shared" si="23"/>
        <v>0</v>
      </c>
      <c r="L208" s="127"/>
      <c r="M208" s="128"/>
      <c r="N208" s="129"/>
    </row>
    <row r="209" spans="1:14" x14ac:dyDescent="0.35">
      <c r="A209" s="1">
        <v>132</v>
      </c>
      <c r="B209" s="4" t="s">
        <v>119</v>
      </c>
      <c r="C209" s="3" t="s">
        <v>261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3</v>
      </c>
      <c r="J209" s="3">
        <f t="shared" si="22"/>
        <v>0</v>
      </c>
      <c r="K209" s="33">
        <f t="shared" si="23"/>
        <v>0</v>
      </c>
      <c r="L209" s="127"/>
      <c r="M209" s="128"/>
      <c r="N209" s="129"/>
    </row>
    <row r="210" spans="1:14" ht="42" x14ac:dyDescent="0.35">
      <c r="A210" s="1">
        <v>133</v>
      </c>
      <c r="B210" s="4" t="s">
        <v>120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2.5</v>
      </c>
      <c r="J210" s="3">
        <f t="shared" si="22"/>
        <v>2.5</v>
      </c>
      <c r="K210" s="33">
        <f t="shared" si="23"/>
        <v>0</v>
      </c>
      <c r="L210" s="127"/>
      <c r="M210" s="128"/>
      <c r="N210" s="129"/>
    </row>
    <row r="211" spans="1:14" ht="28" x14ac:dyDescent="0.35">
      <c r="A211" s="1">
        <v>134</v>
      </c>
      <c r="B211" s="4" t="s">
        <v>121</v>
      </c>
      <c r="C211" s="3" t="s">
        <v>261</v>
      </c>
      <c r="D211" s="3" t="s">
        <v>263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2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x14ac:dyDescent="0.35">
      <c r="A212" s="1">
        <v>135</v>
      </c>
      <c r="B212" s="4" t="s">
        <v>122</v>
      </c>
      <c r="C212" s="3" t="s">
        <v>261</v>
      </c>
      <c r="D212" s="3" t="s">
        <v>262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0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136</v>
      </c>
      <c r="B213" s="4" t="s">
        <v>123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1.5</v>
      </c>
      <c r="J213" s="3">
        <f t="shared" si="22"/>
        <v>1.5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137</v>
      </c>
      <c r="B214" s="4" t="s">
        <v>124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138</v>
      </c>
      <c r="B215" s="4" t="s">
        <v>125</v>
      </c>
      <c r="C215" s="3" t="s">
        <v>261</v>
      </c>
      <c r="D215" s="3" t="s">
        <v>265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0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139</v>
      </c>
      <c r="B216" s="4" t="s">
        <v>126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140</v>
      </c>
      <c r="B217" s="4" t="s">
        <v>127</v>
      </c>
      <c r="C217" s="3" t="s">
        <v>261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0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141</v>
      </c>
      <c r="B218" s="4" t="s">
        <v>128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1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142</v>
      </c>
      <c r="B219" s="4" t="s">
        <v>129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ht="28" x14ac:dyDescent="0.35">
      <c r="A220" s="1">
        <v>143</v>
      </c>
      <c r="B220" s="4" t="s">
        <v>130</v>
      </c>
      <c r="C220" s="3" t="s">
        <v>261</v>
      </c>
      <c r="D220" s="3" t="s">
        <v>262</v>
      </c>
      <c r="E220" s="3">
        <v>1</v>
      </c>
      <c r="F220" s="38"/>
      <c r="G220" s="39"/>
      <c r="H220" s="48" t="str">
        <f>IFERROR(VLOOKUP(G220,params!$G$1:$H$6,2,FALSE),"")</f>
        <v/>
      </c>
      <c r="I220" s="3">
        <v>0.5</v>
      </c>
      <c r="J220" s="3">
        <f t="shared" si="22"/>
        <v>0</v>
      </c>
      <c r="K220" s="33">
        <f t="shared" si="23"/>
        <v>0</v>
      </c>
      <c r="L220" s="127"/>
      <c r="M220" s="128"/>
      <c r="N220" s="129"/>
    </row>
    <row r="221" spans="1:14" x14ac:dyDescent="0.35">
      <c r="I221" s="14" t="s">
        <v>309</v>
      </c>
      <c r="J221" s="34">
        <f>SUM(J205:J220)</f>
        <v>6</v>
      </c>
      <c r="K221" s="34">
        <f>SUM(K205:K220)</f>
        <v>0</v>
      </c>
    </row>
    <row r="224" spans="1:14" ht="15" x14ac:dyDescent="0.35">
      <c r="A224" s="139" t="s">
        <v>131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</row>
    <row r="225" spans="1:14" ht="26" customHeight="1" x14ac:dyDescent="0.35">
      <c r="A225" s="8" t="s">
        <v>340</v>
      </c>
      <c r="B225" s="7" t="s">
        <v>342</v>
      </c>
      <c r="C225" s="8" t="s">
        <v>17</v>
      </c>
      <c r="D225" s="8" t="s">
        <v>316</v>
      </c>
      <c r="E225" s="8" t="s">
        <v>259</v>
      </c>
      <c r="F225" s="8" t="s">
        <v>235</v>
      </c>
      <c r="G225" s="8" t="s">
        <v>329</v>
      </c>
      <c r="H225" s="8" t="s">
        <v>330</v>
      </c>
      <c r="I225" s="8" t="s">
        <v>233</v>
      </c>
      <c r="J225" s="8" t="s">
        <v>234</v>
      </c>
      <c r="K225" s="8" t="s">
        <v>252</v>
      </c>
      <c r="L225" s="124" t="s">
        <v>255</v>
      </c>
      <c r="M225" s="125"/>
      <c r="N225" s="126"/>
    </row>
    <row r="226" spans="1:14" ht="28" x14ac:dyDescent="0.35">
      <c r="A226" s="1">
        <v>144</v>
      </c>
      <c r="B226" s="4" t="s">
        <v>132</v>
      </c>
      <c r="C226" s="3" t="s">
        <v>260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5</v>
      </c>
      <c r="J226" s="3">
        <f t="shared" ref="J226:J237" si="24">IF(C226="Activo",I226,0)</f>
        <v>5</v>
      </c>
      <c r="K226" s="33">
        <f t="shared" ref="K226:K237" si="25">IFERROR(IF(AND(C226="Desactivo",F226&gt;0),F226/E226*I226*H226,IF(F226&lt;=E226,F226/E226*J226*H226,IF(F226&gt;E226,"Excesso de Evidênicias",0))),0)</f>
        <v>0</v>
      </c>
      <c r="L226" s="127"/>
      <c r="M226" s="128"/>
      <c r="N226" s="129"/>
    </row>
    <row r="227" spans="1:14" ht="28" x14ac:dyDescent="0.35">
      <c r="A227" s="1">
        <v>145</v>
      </c>
      <c r="B227" s="4" t="s">
        <v>133</v>
      </c>
      <c r="C227" s="3" t="s">
        <v>261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4</v>
      </c>
      <c r="J227" s="3">
        <f t="shared" si="24"/>
        <v>0</v>
      </c>
      <c r="K227" s="33">
        <f t="shared" si="25"/>
        <v>0</v>
      </c>
      <c r="L227" s="127"/>
      <c r="M227" s="128"/>
      <c r="N227" s="129"/>
    </row>
    <row r="228" spans="1:14" ht="28" x14ac:dyDescent="0.35">
      <c r="A228" s="1">
        <v>146</v>
      </c>
      <c r="B228" s="4" t="s">
        <v>203</v>
      </c>
      <c r="C228" s="3" t="s">
        <v>261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0</v>
      </c>
      <c r="K228" s="33">
        <f t="shared" si="25"/>
        <v>0</v>
      </c>
      <c r="L228" s="127"/>
      <c r="M228" s="128"/>
      <c r="N228" s="129"/>
    </row>
    <row r="229" spans="1:14" ht="42" x14ac:dyDescent="0.35">
      <c r="A229" s="1">
        <v>147</v>
      </c>
      <c r="B229" s="4" t="s">
        <v>134</v>
      </c>
      <c r="C229" s="3" t="s">
        <v>260</v>
      </c>
      <c r="D229" s="3" t="s">
        <v>263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3</v>
      </c>
      <c r="J229" s="3">
        <f t="shared" si="24"/>
        <v>3</v>
      </c>
      <c r="K229" s="33">
        <f t="shared" si="25"/>
        <v>0</v>
      </c>
      <c r="L229" s="127"/>
      <c r="M229" s="128"/>
      <c r="N229" s="129"/>
    </row>
    <row r="230" spans="1:14" ht="28" x14ac:dyDescent="0.35">
      <c r="A230" s="1">
        <v>148</v>
      </c>
      <c r="B230" s="4" t="s">
        <v>135</v>
      </c>
      <c r="C230" s="3" t="s">
        <v>260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2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149</v>
      </c>
      <c r="B231" s="4" t="s">
        <v>136</v>
      </c>
      <c r="C231" s="3" t="s">
        <v>261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0</v>
      </c>
      <c r="K231" s="33">
        <f t="shared" si="25"/>
        <v>0</v>
      </c>
      <c r="L231" s="127"/>
      <c r="M231" s="128"/>
      <c r="N231" s="129"/>
    </row>
    <row r="232" spans="1:14" x14ac:dyDescent="0.35">
      <c r="A232" s="1">
        <v>150</v>
      </c>
      <c r="B232" s="4" t="s">
        <v>137</v>
      </c>
      <c r="C232" s="3" t="s">
        <v>260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2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151</v>
      </c>
      <c r="B233" s="4" t="s">
        <v>332</v>
      </c>
      <c r="C233" s="3" t="s">
        <v>260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2</v>
      </c>
      <c r="J233" s="3">
        <f t="shared" si="24"/>
        <v>2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152</v>
      </c>
      <c r="B234" s="4" t="s">
        <v>138</v>
      </c>
      <c r="C234" s="3" t="s">
        <v>260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1.5</v>
      </c>
      <c r="K234" s="33">
        <f t="shared" si="25"/>
        <v>0</v>
      </c>
      <c r="L234" s="127"/>
      <c r="M234" s="128"/>
      <c r="N234" s="129"/>
    </row>
    <row r="235" spans="1:14" ht="28" x14ac:dyDescent="0.35">
      <c r="A235" s="1">
        <v>153</v>
      </c>
      <c r="B235" s="4" t="s">
        <v>139</v>
      </c>
      <c r="C235" s="3" t="s">
        <v>261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1.5</v>
      </c>
      <c r="J235" s="3">
        <f t="shared" si="24"/>
        <v>0</v>
      </c>
      <c r="K235" s="33">
        <f t="shared" si="25"/>
        <v>0</v>
      </c>
      <c r="L235" s="127"/>
      <c r="M235" s="128"/>
      <c r="N235" s="129"/>
    </row>
    <row r="236" spans="1:14" ht="42" x14ac:dyDescent="0.35">
      <c r="A236" s="1">
        <v>154</v>
      </c>
      <c r="B236" s="4" t="s">
        <v>140</v>
      </c>
      <c r="C236" s="3" t="s">
        <v>260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1</v>
      </c>
      <c r="J236" s="3">
        <f t="shared" si="24"/>
        <v>1</v>
      </c>
      <c r="K236" s="33">
        <f t="shared" si="25"/>
        <v>0</v>
      </c>
      <c r="L236" s="127"/>
      <c r="M236" s="128"/>
      <c r="N236" s="129"/>
    </row>
    <row r="237" spans="1:14" ht="28" x14ac:dyDescent="0.35">
      <c r="A237" s="1">
        <v>155</v>
      </c>
      <c r="B237" s="4" t="s">
        <v>204</v>
      </c>
      <c r="C237" s="3" t="s">
        <v>260</v>
      </c>
      <c r="D237" s="3" t="s">
        <v>265</v>
      </c>
      <c r="E237" s="3">
        <v>1</v>
      </c>
      <c r="F237" s="38"/>
      <c r="G237" s="39"/>
      <c r="H237" s="48" t="str">
        <f>IFERROR(VLOOKUP(G237,params!$G$1:$H$6,2,FALSE),"")</f>
        <v/>
      </c>
      <c r="I237" s="3">
        <v>0.5</v>
      </c>
      <c r="J237" s="3">
        <f t="shared" si="24"/>
        <v>0.5</v>
      </c>
      <c r="K237" s="33">
        <f t="shared" si="25"/>
        <v>0</v>
      </c>
      <c r="L237" s="127"/>
      <c r="M237" s="128"/>
      <c r="N237" s="129"/>
    </row>
    <row r="238" spans="1:14" x14ac:dyDescent="0.35">
      <c r="I238" s="14" t="s">
        <v>309</v>
      </c>
      <c r="J238" s="34">
        <f>SUM(J226:J237)</f>
        <v>17</v>
      </c>
      <c r="K238" s="34">
        <f>SUM(K226:K237)</f>
        <v>0</v>
      </c>
    </row>
    <row r="240" spans="1:14" ht="15" x14ac:dyDescent="0.35">
      <c r="A240" s="139" t="s">
        <v>141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</row>
    <row r="241" spans="1:14" ht="26" customHeight="1" x14ac:dyDescent="0.35">
      <c r="A241" s="8" t="s">
        <v>340</v>
      </c>
      <c r="B241" s="7" t="s">
        <v>342</v>
      </c>
      <c r="C241" s="8" t="s">
        <v>17</v>
      </c>
      <c r="D241" s="8" t="s">
        <v>316</v>
      </c>
      <c r="E241" s="8" t="s">
        <v>259</v>
      </c>
      <c r="F241" s="8" t="s">
        <v>235</v>
      </c>
      <c r="G241" s="8" t="s">
        <v>329</v>
      </c>
      <c r="H241" s="8" t="s">
        <v>330</v>
      </c>
      <c r="I241" s="8" t="s">
        <v>233</v>
      </c>
      <c r="J241" s="8" t="s">
        <v>234</v>
      </c>
      <c r="K241" s="8" t="s">
        <v>252</v>
      </c>
      <c r="L241" s="124" t="s">
        <v>255</v>
      </c>
      <c r="M241" s="125"/>
      <c r="N241" s="126"/>
    </row>
    <row r="242" spans="1:14" ht="28" x14ac:dyDescent="0.35">
      <c r="A242" s="1">
        <v>156</v>
      </c>
      <c r="B242" s="4" t="s">
        <v>142</v>
      </c>
      <c r="C242" s="3" t="s">
        <v>261</v>
      </c>
      <c r="D242" s="3" t="s">
        <v>262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4</v>
      </c>
      <c r="J242" s="3">
        <f t="shared" ref="J242:J249" si="26">IF(C242="Activo",I242,0)</f>
        <v>0</v>
      </c>
      <c r="K242" s="33">
        <f t="shared" ref="K242:K249" si="27">IFERROR(IF(AND(C242="Desactivo",F242&gt;0),F242/E242*I242*H242,IF(F242&lt;=E242,F242/E242*J242*H242,IF(F242&gt;E242,"Excesso de Evidênicias",0))),0)</f>
        <v>0</v>
      </c>
      <c r="L242" s="127"/>
      <c r="M242" s="128"/>
      <c r="N242" s="129"/>
    </row>
    <row r="243" spans="1:14" ht="28" x14ac:dyDescent="0.35">
      <c r="A243" s="1">
        <v>157</v>
      </c>
      <c r="B243" s="4" t="s">
        <v>143</v>
      </c>
      <c r="C243" s="3" t="s">
        <v>260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3.5</v>
      </c>
      <c r="J243" s="3">
        <f t="shared" si="26"/>
        <v>3.5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158</v>
      </c>
      <c r="B244" s="4" t="s">
        <v>144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2.5</v>
      </c>
      <c r="J244" s="3">
        <f t="shared" si="26"/>
        <v>2.5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159</v>
      </c>
      <c r="B245" s="4" t="s">
        <v>145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2</v>
      </c>
      <c r="J245" s="3">
        <f t="shared" si="26"/>
        <v>2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160</v>
      </c>
      <c r="B246" s="4" t="s">
        <v>146</v>
      </c>
      <c r="C246" s="3" t="s">
        <v>260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1.5</v>
      </c>
      <c r="K246" s="33">
        <f t="shared" si="27"/>
        <v>0</v>
      </c>
      <c r="L246" s="127"/>
      <c r="M246" s="128"/>
      <c r="N246" s="129"/>
    </row>
    <row r="247" spans="1:14" ht="28" x14ac:dyDescent="0.35">
      <c r="A247" s="1">
        <v>161</v>
      </c>
      <c r="B247" s="4" t="s">
        <v>147</v>
      </c>
      <c r="C247" s="3" t="s">
        <v>260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1.5</v>
      </c>
      <c r="J247" s="3">
        <f t="shared" si="26"/>
        <v>1.5</v>
      </c>
      <c r="K247" s="33">
        <f t="shared" si="27"/>
        <v>0</v>
      </c>
      <c r="L247" s="127"/>
      <c r="M247" s="128"/>
      <c r="N247" s="129"/>
    </row>
    <row r="248" spans="1:14" ht="42" x14ac:dyDescent="0.35">
      <c r="A248" s="1">
        <v>162</v>
      </c>
      <c r="B248" s="4" t="s">
        <v>148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1</v>
      </c>
      <c r="J248" s="3">
        <f t="shared" si="26"/>
        <v>1</v>
      </c>
      <c r="K248" s="33">
        <f t="shared" si="27"/>
        <v>0</v>
      </c>
      <c r="L248" s="127"/>
      <c r="M248" s="128"/>
      <c r="N248" s="129"/>
    </row>
    <row r="249" spans="1:14" ht="28" x14ac:dyDescent="0.35">
      <c r="A249" s="1">
        <v>163</v>
      </c>
      <c r="B249" s="4" t="s">
        <v>149</v>
      </c>
      <c r="C249" s="3" t="s">
        <v>260</v>
      </c>
      <c r="D249" s="3" t="s">
        <v>263</v>
      </c>
      <c r="E249" s="3">
        <v>1</v>
      </c>
      <c r="F249" s="38"/>
      <c r="G249" s="39"/>
      <c r="H249" s="48" t="str">
        <f>IFERROR(VLOOKUP(G249,params!$G$1:$H$6,2,FALSE),"")</f>
        <v/>
      </c>
      <c r="I249" s="3">
        <v>0.5</v>
      </c>
      <c r="J249" s="3">
        <f t="shared" si="26"/>
        <v>0.5</v>
      </c>
      <c r="K249" s="33">
        <f t="shared" si="27"/>
        <v>0</v>
      </c>
      <c r="L249" s="127"/>
      <c r="M249" s="128"/>
      <c r="N249" s="129"/>
    </row>
    <row r="250" spans="1:14" x14ac:dyDescent="0.35">
      <c r="I250" s="14" t="s">
        <v>309</v>
      </c>
      <c r="J250" s="34">
        <f>SUM(J242:J249)</f>
        <v>12.5</v>
      </c>
      <c r="K250" s="34">
        <f>SUM(K242:K249)</f>
        <v>0</v>
      </c>
    </row>
    <row r="252" spans="1:14" ht="15" x14ac:dyDescent="0.35">
      <c r="A252" s="139" t="s">
        <v>312</v>
      </c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</row>
    <row r="253" spans="1:14" ht="26" customHeight="1" x14ac:dyDescent="0.35">
      <c r="A253" s="8" t="s">
        <v>340</v>
      </c>
      <c r="B253" s="7" t="s">
        <v>342</v>
      </c>
      <c r="C253" s="8" t="s">
        <v>17</v>
      </c>
      <c r="D253" s="8" t="s">
        <v>316</v>
      </c>
      <c r="E253" s="8" t="s">
        <v>259</v>
      </c>
      <c r="F253" s="8" t="s">
        <v>235</v>
      </c>
      <c r="G253" s="8" t="s">
        <v>329</v>
      </c>
      <c r="H253" s="8" t="s">
        <v>330</v>
      </c>
      <c r="I253" s="8" t="s">
        <v>233</v>
      </c>
      <c r="J253" s="8" t="s">
        <v>234</v>
      </c>
      <c r="K253" s="8" t="s">
        <v>252</v>
      </c>
      <c r="L253" s="124" t="s">
        <v>255</v>
      </c>
      <c r="M253" s="125"/>
      <c r="N253" s="126"/>
    </row>
    <row r="254" spans="1:14" x14ac:dyDescent="0.35">
      <c r="A254" s="143" t="s">
        <v>150</v>
      </c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5"/>
    </row>
    <row r="255" spans="1:14" x14ac:dyDescent="0.35">
      <c r="A255" s="1">
        <v>164</v>
      </c>
      <c r="B255" s="4" t="s">
        <v>151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7</v>
      </c>
      <c r="J255" s="3">
        <f t="shared" ref="J255:J261" si="28">IF(C255="Activo",I255,0)</f>
        <v>0</v>
      </c>
      <c r="K255" s="33">
        <f t="shared" ref="K255:K275" si="29">IFERROR(IF(AND(C255="Desactivo",F255&gt;0),F255/E255*I255*H255,IF(F255&lt;=E255,F255/E255*J255*H255,IF(F255&gt;E255,"Excesso de Evidênicias",0))),0)</f>
        <v>0</v>
      </c>
      <c r="L255" s="127"/>
      <c r="M255" s="128"/>
      <c r="N255" s="129"/>
    </row>
    <row r="256" spans="1:14" x14ac:dyDescent="0.35">
      <c r="A256" s="1">
        <v>165</v>
      </c>
      <c r="B256" s="4" t="s">
        <v>152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6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166</v>
      </c>
      <c r="B257" s="4" t="s">
        <v>153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5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167</v>
      </c>
      <c r="B258" s="4" t="s">
        <v>154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4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168</v>
      </c>
      <c r="B259" s="4" t="s">
        <v>155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3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169</v>
      </c>
      <c r="B260" s="4" t="s">
        <v>156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">
        <v>170</v>
      </c>
      <c r="B261" s="4" t="s">
        <v>157</v>
      </c>
      <c r="C261" s="3" t="s">
        <v>261</v>
      </c>
      <c r="D261" s="3" t="s">
        <v>262</v>
      </c>
      <c r="E261" s="3">
        <v>1</v>
      </c>
      <c r="F261" s="38"/>
      <c r="G261" s="39"/>
      <c r="H261" s="48" t="str">
        <f>IFERROR(VLOOKUP(G261,params!$G$1:$H$6,2,FALSE),"")</f>
        <v/>
      </c>
      <c r="I261" s="3">
        <v>2</v>
      </c>
      <c r="J261" s="3">
        <f t="shared" si="28"/>
        <v>0</v>
      </c>
      <c r="K261" s="33">
        <f t="shared" si="29"/>
        <v>0</v>
      </c>
      <c r="L261" s="127"/>
      <c r="M261" s="128"/>
      <c r="N261" s="129"/>
    </row>
    <row r="262" spans="1:14" x14ac:dyDescent="0.35">
      <c r="A262" s="140" t="s">
        <v>205</v>
      </c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2"/>
    </row>
    <row r="263" spans="1:14" x14ac:dyDescent="0.35">
      <c r="A263" s="1">
        <v>171</v>
      </c>
      <c r="B263" s="4" t="s">
        <v>158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4</v>
      </c>
      <c r="J263" s="3">
        <f t="shared" ref="J263:J275" si="30">IF(C263="Activo",I263,0)</f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172</v>
      </c>
      <c r="B264" s="4" t="s">
        <v>159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3.5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173</v>
      </c>
      <c r="B265" s="4" t="s">
        <v>160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3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174</v>
      </c>
      <c r="B266" s="4" t="s">
        <v>231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175</v>
      </c>
      <c r="B267" s="4" t="s">
        <v>161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176</v>
      </c>
      <c r="B268" s="4" t="s">
        <v>162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2.5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177</v>
      </c>
      <c r="B269" s="4" t="s">
        <v>163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2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178</v>
      </c>
      <c r="B270" s="4" t="s">
        <v>164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179</v>
      </c>
      <c r="B271" s="4" t="s">
        <v>165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180</v>
      </c>
      <c r="B272" s="4" t="s">
        <v>166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1.5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181</v>
      </c>
      <c r="B273" s="4" t="s">
        <v>167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182</v>
      </c>
      <c r="B274" s="4" t="s">
        <v>168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A275" s="1">
        <v>183</v>
      </c>
      <c r="B275" s="4" t="s">
        <v>169</v>
      </c>
      <c r="C275" s="3" t="s">
        <v>261</v>
      </c>
      <c r="D275" s="3" t="s">
        <v>262</v>
      </c>
      <c r="E275" s="3">
        <v>1</v>
      </c>
      <c r="F275" s="38"/>
      <c r="G275" s="39"/>
      <c r="H275" s="48" t="str">
        <f>IFERROR(VLOOKUP(G275,params!$G$1:$H$6,2,FALSE),"")</f>
        <v/>
      </c>
      <c r="I275" s="3">
        <v>0.5</v>
      </c>
      <c r="J275" s="3">
        <f t="shared" si="30"/>
        <v>0</v>
      </c>
      <c r="K275" s="33">
        <f t="shared" si="29"/>
        <v>0</v>
      </c>
      <c r="L275" s="127"/>
      <c r="M275" s="128"/>
      <c r="N275" s="129"/>
    </row>
    <row r="276" spans="1:14" x14ac:dyDescent="0.35">
      <c r="I276" s="14" t="s">
        <v>309</v>
      </c>
      <c r="J276" s="34">
        <f>SUM(J255:J261,J263:J275)</f>
        <v>0</v>
      </c>
      <c r="K276" s="34">
        <f>SUM(K255:K261,K263:K275)</f>
        <v>0</v>
      </c>
    </row>
    <row r="278" spans="1:14" ht="15" x14ac:dyDescent="0.35">
      <c r="A278" s="139" t="s">
        <v>206</v>
      </c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</row>
    <row r="279" spans="1:14" ht="26" customHeight="1" x14ac:dyDescent="0.35">
      <c r="A279" s="8" t="s">
        <v>340</v>
      </c>
      <c r="B279" s="7" t="s">
        <v>342</v>
      </c>
      <c r="C279" s="8" t="s">
        <v>17</v>
      </c>
      <c r="D279" s="8" t="s">
        <v>316</v>
      </c>
      <c r="E279" s="8" t="s">
        <v>259</v>
      </c>
      <c r="F279" s="8" t="s">
        <v>235</v>
      </c>
      <c r="G279" s="8" t="s">
        <v>329</v>
      </c>
      <c r="H279" s="8" t="s">
        <v>330</v>
      </c>
      <c r="I279" s="8" t="s">
        <v>233</v>
      </c>
      <c r="J279" s="8" t="s">
        <v>234</v>
      </c>
      <c r="K279" s="8" t="s">
        <v>252</v>
      </c>
      <c r="L279" s="124" t="s">
        <v>255</v>
      </c>
      <c r="M279" s="125"/>
      <c r="N279" s="126"/>
    </row>
    <row r="280" spans="1:14" x14ac:dyDescent="0.35">
      <c r="A280" s="1">
        <v>184</v>
      </c>
      <c r="B280" s="4" t="s">
        <v>170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ref="J280:J294" si="31">IF(C280="Activo",I280,0)</f>
        <v>0</v>
      </c>
      <c r="K280" s="33">
        <f t="shared" ref="K280:K294" si="32">IFERROR(IF(AND(C280="Desactivo",F280&gt;0),F280/E280*I280*H280,IF(F280&lt;=E280,F280/E280*J280*H280,IF(F280&gt;E280,"Excesso de Evidênicias",0))),0)</f>
        <v>0</v>
      </c>
      <c r="L280" s="127"/>
      <c r="M280" s="128"/>
      <c r="N280" s="129"/>
    </row>
    <row r="281" spans="1:14" x14ac:dyDescent="0.35">
      <c r="A281" s="1">
        <v>185</v>
      </c>
      <c r="B281" s="4" t="s">
        <v>232</v>
      </c>
      <c r="C281" s="3" t="s">
        <v>261</v>
      </c>
      <c r="D281" s="3" t="s">
        <v>263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3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186</v>
      </c>
      <c r="B282" s="4" t="s">
        <v>171</v>
      </c>
      <c r="C282" s="3" t="s">
        <v>261</v>
      </c>
      <c r="D282" s="3" t="s">
        <v>265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2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187</v>
      </c>
      <c r="B283" s="4" t="s">
        <v>172</v>
      </c>
      <c r="C283" s="3" t="s">
        <v>261</v>
      </c>
      <c r="D283" s="3" t="s">
        <v>263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188</v>
      </c>
      <c r="B284" s="4" t="s">
        <v>173</v>
      </c>
      <c r="C284" s="3" t="s">
        <v>261</v>
      </c>
      <c r="D284" s="3" t="s">
        <v>265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1.5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189</v>
      </c>
      <c r="B285" s="4" t="s">
        <v>174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190</v>
      </c>
      <c r="B286" s="4" t="s">
        <v>175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191</v>
      </c>
      <c r="B287" s="4" t="s">
        <v>176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192</v>
      </c>
      <c r="B288" s="4" t="s">
        <v>177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193</v>
      </c>
      <c r="B289" s="4" t="s">
        <v>178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194</v>
      </c>
      <c r="B290" s="4" t="s">
        <v>179</v>
      </c>
      <c r="C290" s="3" t="s">
        <v>261</v>
      </c>
      <c r="D290" s="3" t="s">
        <v>264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1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195</v>
      </c>
      <c r="B291" s="4" t="s">
        <v>180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196</v>
      </c>
      <c r="B292" s="4" t="s">
        <v>181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197</v>
      </c>
      <c r="B293" s="4" t="s">
        <v>182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A294" s="1">
        <v>198</v>
      </c>
      <c r="B294" s="4" t="s">
        <v>183</v>
      </c>
      <c r="C294" s="3" t="s">
        <v>261</v>
      </c>
      <c r="D294" s="3" t="s">
        <v>266</v>
      </c>
      <c r="E294" s="3">
        <v>1</v>
      </c>
      <c r="F294" s="38"/>
      <c r="G294" s="39"/>
      <c r="H294" s="48" t="str">
        <f>IFERROR(VLOOKUP(G294,params!$G$1:$H$6,2,FALSE),"")</f>
        <v/>
      </c>
      <c r="I294" s="3">
        <v>0.5</v>
      </c>
      <c r="J294" s="3">
        <f t="shared" si="31"/>
        <v>0</v>
      </c>
      <c r="K294" s="33">
        <f t="shared" si="32"/>
        <v>0</v>
      </c>
      <c r="L294" s="127"/>
      <c r="M294" s="128"/>
      <c r="N294" s="129"/>
    </row>
    <row r="295" spans="1:14" x14ac:dyDescent="0.35">
      <c r="I295" s="14" t="s">
        <v>309</v>
      </c>
      <c r="J295" s="34">
        <f>SUM(J280:J294)</f>
        <v>0</v>
      </c>
      <c r="K295" s="34">
        <f>SUM(K280:K294)</f>
        <v>0</v>
      </c>
    </row>
    <row r="297" spans="1:14" ht="15" x14ac:dyDescent="0.35">
      <c r="A297" s="139" t="s">
        <v>184</v>
      </c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</row>
    <row r="298" spans="1:14" ht="26" customHeight="1" x14ac:dyDescent="0.35">
      <c r="A298" s="8" t="s">
        <v>340</v>
      </c>
      <c r="B298" s="7" t="s">
        <v>342</v>
      </c>
      <c r="C298" s="8" t="s">
        <v>17</v>
      </c>
      <c r="D298" s="8" t="s">
        <v>316</v>
      </c>
      <c r="E298" s="8" t="s">
        <v>259</v>
      </c>
      <c r="F298" s="8" t="s">
        <v>235</v>
      </c>
      <c r="G298" s="8" t="s">
        <v>329</v>
      </c>
      <c r="H298" s="8" t="s">
        <v>330</v>
      </c>
      <c r="I298" s="8" t="s">
        <v>233</v>
      </c>
      <c r="J298" s="8" t="s">
        <v>234</v>
      </c>
      <c r="K298" s="8" t="s">
        <v>252</v>
      </c>
      <c r="L298" s="124" t="s">
        <v>255</v>
      </c>
      <c r="M298" s="125"/>
      <c r="N298" s="126"/>
    </row>
    <row r="299" spans="1:14" x14ac:dyDescent="0.35">
      <c r="A299" s="1">
        <v>199</v>
      </c>
      <c r="B299" s="4" t="s">
        <v>185</v>
      </c>
      <c r="C299" s="3" t="s">
        <v>261</v>
      </c>
      <c r="D299" s="3" t="s">
        <v>262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5</v>
      </c>
      <c r="J299" s="3">
        <f t="shared" ref="J299:J310" si="33">IF(C299="Activo",I299,0)</f>
        <v>0</v>
      </c>
      <c r="K299" s="33">
        <f t="shared" ref="K299:K310" si="34">IFERROR(IF(AND(C299="Desactivo",F299&gt;0),F299/E299*I299*H299,IF(F299&lt;=E299,F299/E299*J299*H299,IF(F299&gt;E299,"Excesso de Evidênicias",0))),0)</f>
        <v>0</v>
      </c>
      <c r="L299" s="127"/>
      <c r="M299" s="128"/>
      <c r="N299" s="129"/>
    </row>
    <row r="300" spans="1:14" x14ac:dyDescent="0.35">
      <c r="A300" s="1">
        <v>200</v>
      </c>
      <c r="B300" s="4" t="s">
        <v>186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3.5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201</v>
      </c>
      <c r="B301" s="4" t="s">
        <v>187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3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202</v>
      </c>
      <c r="B302" s="4" t="s">
        <v>188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2.5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203</v>
      </c>
      <c r="B303" s="4" t="s">
        <v>189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2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204</v>
      </c>
      <c r="B304" s="4" t="s">
        <v>190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1.5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205</v>
      </c>
      <c r="B305" s="4" t="s">
        <v>191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206</v>
      </c>
      <c r="B306" s="4" t="s">
        <v>192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207</v>
      </c>
      <c r="B307" s="4" t="s">
        <v>193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1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x14ac:dyDescent="0.35">
      <c r="A308" s="1">
        <v>208</v>
      </c>
      <c r="B308" s="4" t="s">
        <v>207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209</v>
      </c>
      <c r="B309" s="4" t="s">
        <v>194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ht="28" x14ac:dyDescent="0.35">
      <c r="A310" s="1">
        <v>210</v>
      </c>
      <c r="B310" s="4" t="s">
        <v>195</v>
      </c>
      <c r="C310" s="3" t="s">
        <v>261</v>
      </c>
      <c r="D310" s="3" t="s">
        <v>263</v>
      </c>
      <c r="E310" s="3">
        <v>1</v>
      </c>
      <c r="F310" s="38"/>
      <c r="G310" s="39"/>
      <c r="H310" s="48" t="str">
        <f>IFERROR(VLOOKUP(G310,params!$G$1:$H$6,2,FALSE),"")</f>
        <v/>
      </c>
      <c r="I310" s="3">
        <v>0.5</v>
      </c>
      <c r="J310" s="3">
        <f t="shared" si="33"/>
        <v>0</v>
      </c>
      <c r="K310" s="33">
        <f t="shared" si="34"/>
        <v>0</v>
      </c>
      <c r="L310" s="127"/>
      <c r="M310" s="128"/>
      <c r="N310" s="129"/>
    </row>
    <row r="311" spans="1:14" x14ac:dyDescent="0.35">
      <c r="I311" s="14" t="s">
        <v>309</v>
      </c>
      <c r="J311" s="34">
        <f>SUM(J299:J310)</f>
        <v>0</v>
      </c>
      <c r="K311" s="34">
        <f>SUM(K299:K310)</f>
        <v>0</v>
      </c>
    </row>
    <row r="313" spans="1:14" ht="15" x14ac:dyDescent="0.35">
      <c r="A313" s="139" t="s">
        <v>196</v>
      </c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</row>
    <row r="314" spans="1:14" ht="26" customHeight="1" x14ac:dyDescent="0.35">
      <c r="A314" s="8" t="s">
        <v>340</v>
      </c>
      <c r="B314" s="7" t="s">
        <v>342</v>
      </c>
      <c r="C314" s="8" t="s">
        <v>17</v>
      </c>
      <c r="D314" s="8" t="s">
        <v>316</v>
      </c>
      <c r="E314" s="8" t="s">
        <v>259</v>
      </c>
      <c r="F314" s="8" t="s">
        <v>235</v>
      </c>
      <c r="G314" s="8" t="s">
        <v>329</v>
      </c>
      <c r="H314" s="8" t="s">
        <v>330</v>
      </c>
      <c r="I314" s="8" t="s">
        <v>233</v>
      </c>
      <c r="J314" s="8" t="s">
        <v>234</v>
      </c>
      <c r="K314" s="8" t="s">
        <v>252</v>
      </c>
      <c r="L314" s="124" t="s">
        <v>255</v>
      </c>
      <c r="M314" s="125"/>
      <c r="N314" s="126"/>
    </row>
    <row r="315" spans="1:14" x14ac:dyDescent="0.35">
      <c r="A315" s="1">
        <v>211</v>
      </c>
      <c r="B315" s="4" t="s">
        <v>197</v>
      </c>
      <c r="C315" s="3" t="s">
        <v>261</v>
      </c>
      <c r="D315" s="3" t="s">
        <v>262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4</v>
      </c>
      <c r="J315" s="3">
        <f t="shared" ref="J315:J321" si="35">IF(C315="Activo",I315,0)</f>
        <v>0</v>
      </c>
      <c r="K315" s="33">
        <f t="shared" ref="K315:K321" si="36">IFERROR(IF(AND(C315="Desactivo",F315&gt;0),F315/E315*I315*H315,IF(F315&lt;=E315,F315/E315*J315*H315,IF(F315&gt;E315,"Excesso de Evidênicias",0))),0)</f>
        <v>0</v>
      </c>
      <c r="L315" s="127"/>
      <c r="M315" s="128"/>
      <c r="N315" s="129"/>
    </row>
    <row r="316" spans="1:14" x14ac:dyDescent="0.35">
      <c r="A316" s="1">
        <v>212</v>
      </c>
      <c r="B316" s="4" t="s">
        <v>198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3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ht="28" x14ac:dyDescent="0.35">
      <c r="A317" s="1">
        <v>213</v>
      </c>
      <c r="B317" s="4" t="s">
        <v>199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2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x14ac:dyDescent="0.35">
      <c r="A318" s="1">
        <v>214</v>
      </c>
      <c r="B318" s="4" t="s">
        <v>208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1.5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ht="28" x14ac:dyDescent="0.35">
      <c r="A319" s="1">
        <v>215</v>
      </c>
      <c r="B319" s="4" t="s">
        <v>200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1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216</v>
      </c>
      <c r="B320" s="4" t="s">
        <v>201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A321" s="1">
        <v>217</v>
      </c>
      <c r="B321" s="4" t="s">
        <v>209</v>
      </c>
      <c r="C321" s="3" t="s">
        <v>261</v>
      </c>
      <c r="D321" s="3" t="s">
        <v>263</v>
      </c>
      <c r="E321" s="3">
        <v>1</v>
      </c>
      <c r="F321" s="38">
        <v>1</v>
      </c>
      <c r="G321" s="39"/>
      <c r="H321" s="48" t="str">
        <f>IFERROR(VLOOKUP(G321,params!$G$1:$H$6,2,FALSE),"")</f>
        <v/>
      </c>
      <c r="I321" s="3">
        <v>0.5</v>
      </c>
      <c r="J321" s="3">
        <f t="shared" si="35"/>
        <v>0</v>
      </c>
      <c r="K321" s="33">
        <f t="shared" si="36"/>
        <v>0</v>
      </c>
      <c r="L321" s="127"/>
      <c r="M321" s="128"/>
      <c r="N321" s="129"/>
    </row>
    <row r="322" spans="1:14" x14ac:dyDescent="0.35">
      <c r="I322" s="14" t="s">
        <v>309</v>
      </c>
      <c r="J322" s="34">
        <f>SUM(J315:J321)</f>
        <v>0</v>
      </c>
      <c r="K322" s="34">
        <f>SUM(K315:K321)</f>
        <v>0</v>
      </c>
    </row>
    <row r="323" spans="1:14" ht="59" customHeight="1" x14ac:dyDescent="0.35"/>
    <row r="324" spans="1:14" ht="5.5" customHeight="1" x14ac:dyDescent="0.3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6" spans="1:14" ht="35" customHeight="1" thickBot="1" x14ac:dyDescent="0.7">
      <c r="A326" s="123" t="s">
        <v>360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56" t="str">
        <f>G12&amp;" ("&amp;G13&amp;")"</f>
        <v>Docente (Assistente Estagiário)</v>
      </c>
      <c r="N326" s="156"/>
    </row>
    <row r="327" spans="1:14" ht="54.75" customHeight="1" thickBot="1" x14ac:dyDescent="0.4">
      <c r="A327" s="62" t="s">
        <v>307</v>
      </c>
      <c r="B327" s="63" t="s">
        <v>306</v>
      </c>
      <c r="C327" s="62" t="s">
        <v>359</v>
      </c>
      <c r="D327" s="64" t="s">
        <v>311</v>
      </c>
      <c r="E327" s="63" t="s">
        <v>357</v>
      </c>
      <c r="F327" s="63" t="s">
        <v>361</v>
      </c>
      <c r="G327" s="63" t="s">
        <v>354</v>
      </c>
      <c r="H327" s="65" t="s">
        <v>355</v>
      </c>
      <c r="I327" s="63" t="s">
        <v>308</v>
      </c>
      <c r="J327" s="65" t="s">
        <v>310</v>
      </c>
      <c r="K327" s="65" t="s">
        <v>358</v>
      </c>
      <c r="L327" s="65" t="s">
        <v>356</v>
      </c>
      <c r="M327" s="66"/>
      <c r="N327" s="88" t="str">
        <f>IF(G9="","Nome do Avaliado",G9)</f>
        <v>Nome do Avaliado</v>
      </c>
    </row>
    <row r="328" spans="1:14" ht="15.75" customHeight="1" thickBot="1" x14ac:dyDescent="0.4">
      <c r="A328" s="130" t="s">
        <v>286</v>
      </c>
      <c r="B328" s="25" t="s">
        <v>287</v>
      </c>
      <c r="C328" s="136">
        <f>IFERROR(IF(G12="Docente",0.4,0),0)</f>
        <v>0.4</v>
      </c>
      <c r="D328" s="67">
        <f>VLOOKUP(B328,params!$K$2:$L$17,2,FALSE)</f>
        <v>0.4</v>
      </c>
      <c r="E328" s="68">
        <f>J48</f>
        <v>10.5</v>
      </c>
      <c r="F328" s="69">
        <v>1</v>
      </c>
      <c r="G328" s="68">
        <f t="shared" ref="G328:G343" si="37">E328-(E328-(E328*F328))</f>
        <v>10.5</v>
      </c>
      <c r="H328" s="68">
        <f>D328*G328</f>
        <v>4.2</v>
      </c>
      <c r="I328" s="68">
        <f>K48</f>
        <v>0</v>
      </c>
      <c r="J328" s="68">
        <f>I328*D328</f>
        <v>0</v>
      </c>
      <c r="K328" s="121">
        <f>SUM(H328:H331)*C328</f>
        <v>2.8200000000000003</v>
      </c>
      <c r="L328" s="122">
        <f>SUM(J328:J331)*C328</f>
        <v>0</v>
      </c>
      <c r="M328" s="70"/>
    </row>
    <row r="329" spans="1:14" ht="15.75" customHeight="1" thickBot="1" x14ac:dyDescent="0.4">
      <c r="A329" s="131"/>
      <c r="B329" s="26" t="s">
        <v>288</v>
      </c>
      <c r="C329" s="137"/>
      <c r="D329" s="71">
        <v>0.25</v>
      </c>
      <c r="E329" s="72">
        <f>J60+J70</f>
        <v>1</v>
      </c>
      <c r="F329" s="73">
        <v>1</v>
      </c>
      <c r="G329" s="72">
        <f t="shared" si="37"/>
        <v>1</v>
      </c>
      <c r="H329" s="72">
        <f t="shared" ref="H329:H343" si="38">D329*G329</f>
        <v>0.25</v>
      </c>
      <c r="I329" s="72">
        <f>K60+K70</f>
        <v>0</v>
      </c>
      <c r="J329" s="72">
        <f t="shared" ref="J329:J343" si="39">I329*D329</f>
        <v>0</v>
      </c>
      <c r="K329" s="121"/>
      <c r="L329" s="122"/>
      <c r="M329" s="70"/>
      <c r="N329" s="74" t="s">
        <v>337</v>
      </c>
    </row>
    <row r="330" spans="1:14" ht="15.75" customHeight="1" thickBot="1" x14ac:dyDescent="0.4">
      <c r="A330" s="131"/>
      <c r="B330" s="26" t="s">
        <v>289</v>
      </c>
      <c r="C330" s="137"/>
      <c r="D330" s="71">
        <v>0.2</v>
      </c>
      <c r="E330" s="72">
        <f>J82</f>
        <v>10</v>
      </c>
      <c r="F330" s="73">
        <v>1</v>
      </c>
      <c r="G330" s="72">
        <f t="shared" si="37"/>
        <v>10</v>
      </c>
      <c r="H330" s="72">
        <f t="shared" si="38"/>
        <v>2</v>
      </c>
      <c r="I330" s="72">
        <f>K82</f>
        <v>0</v>
      </c>
      <c r="J330" s="72">
        <f t="shared" si="39"/>
        <v>0</v>
      </c>
      <c r="K330" s="121"/>
      <c r="L330" s="122"/>
      <c r="M330" s="70"/>
      <c r="N330" s="112">
        <f>IFERROR(SUM(K328:K343),0)</f>
        <v>7.4575000000000014</v>
      </c>
    </row>
    <row r="331" spans="1:14" ht="16.5" customHeight="1" thickBot="1" x14ac:dyDescent="0.4">
      <c r="A331" s="132"/>
      <c r="B331" s="27" t="s">
        <v>290</v>
      </c>
      <c r="C331" s="138"/>
      <c r="D331" s="75">
        <v>0.15</v>
      </c>
      <c r="E331" s="76">
        <f>J93</f>
        <v>4</v>
      </c>
      <c r="F331" s="77">
        <v>1</v>
      </c>
      <c r="G331" s="76">
        <f t="shared" si="37"/>
        <v>4</v>
      </c>
      <c r="H331" s="76">
        <f t="shared" si="38"/>
        <v>0.6</v>
      </c>
      <c r="I331" s="76">
        <f>K93</f>
        <v>0</v>
      </c>
      <c r="J331" s="76">
        <f t="shared" si="39"/>
        <v>0</v>
      </c>
      <c r="K331" s="121"/>
      <c r="L331" s="122"/>
      <c r="M331" s="70"/>
      <c r="N331" s="113"/>
    </row>
    <row r="332" spans="1:14" ht="15.75" customHeight="1" thickBot="1" x14ac:dyDescent="0.4">
      <c r="A332" s="130" t="s">
        <v>303</v>
      </c>
      <c r="B332" s="25" t="s">
        <v>291</v>
      </c>
      <c r="C332" s="136">
        <f>IFERROR(IF(G12="Docente",0.3,0.5),0)</f>
        <v>0.3</v>
      </c>
      <c r="D332" s="67">
        <v>0.4</v>
      </c>
      <c r="E332" s="68">
        <f>J120+J139</f>
        <v>18.5</v>
      </c>
      <c r="F332" s="69">
        <v>1</v>
      </c>
      <c r="G332" s="68">
        <f t="shared" si="37"/>
        <v>18.5</v>
      </c>
      <c r="H332" s="68">
        <f t="shared" si="38"/>
        <v>7.4</v>
      </c>
      <c r="I332" s="68">
        <f>K120+K139</f>
        <v>0</v>
      </c>
      <c r="J332" s="68">
        <f t="shared" si="39"/>
        <v>0</v>
      </c>
      <c r="K332" s="121">
        <f t="shared" ref="K332" si="40">SUM(H332:H335)*C332</f>
        <v>2.5425000000000004</v>
      </c>
      <c r="L332" s="122">
        <f t="shared" ref="L332" si="41">SUM(J332:J335)*C332</f>
        <v>0</v>
      </c>
      <c r="M332" s="70"/>
      <c r="N332" s="114"/>
    </row>
    <row r="333" spans="1:14" ht="15.75" customHeight="1" thickBot="1" x14ac:dyDescent="0.4">
      <c r="A333" s="131"/>
      <c r="B333" s="26" t="s">
        <v>292</v>
      </c>
      <c r="C333" s="137"/>
      <c r="D333" s="71">
        <v>0.2</v>
      </c>
      <c r="E333" s="72">
        <f>J154</f>
        <v>1</v>
      </c>
      <c r="F333" s="73">
        <v>1</v>
      </c>
      <c r="G333" s="72">
        <f t="shared" si="37"/>
        <v>1</v>
      </c>
      <c r="H333" s="72">
        <f t="shared" si="38"/>
        <v>0.2</v>
      </c>
      <c r="I333" s="72">
        <f>K154</f>
        <v>0</v>
      </c>
      <c r="J333" s="72">
        <f t="shared" si="39"/>
        <v>0</v>
      </c>
      <c r="K333" s="121"/>
      <c r="L333" s="122"/>
      <c r="M333" s="70"/>
      <c r="N333" s="74" t="s">
        <v>252</v>
      </c>
    </row>
    <row r="334" spans="1:14" ht="15.75" customHeight="1" thickBot="1" x14ac:dyDescent="0.4">
      <c r="A334" s="131"/>
      <c r="B334" s="26" t="s">
        <v>293</v>
      </c>
      <c r="C334" s="137"/>
      <c r="D334" s="71">
        <v>0.15</v>
      </c>
      <c r="E334" s="72">
        <f>J162</f>
        <v>2.5</v>
      </c>
      <c r="F334" s="73">
        <v>1</v>
      </c>
      <c r="G334" s="72">
        <f t="shared" si="37"/>
        <v>2.5</v>
      </c>
      <c r="H334" s="72">
        <f t="shared" si="38"/>
        <v>0.375</v>
      </c>
      <c r="I334" s="72">
        <f>K162</f>
        <v>0</v>
      </c>
      <c r="J334" s="72">
        <f t="shared" si="39"/>
        <v>0</v>
      </c>
      <c r="K334" s="121"/>
      <c r="L334" s="122"/>
      <c r="M334" s="70"/>
      <c r="N334" s="115">
        <f>IFERROR(IF(G12="Docente",SUM(J328:J331)*C328+SUM(J332:J335)*C332+SUM(J336:J339)*C336+SUM(J340:J343)*C340,SUM(J332:J335)*C332+SUM(J336:J339)*C336+SUM(J340:J343)*C340),0)</f>
        <v>0</v>
      </c>
    </row>
    <row r="335" spans="1:14" ht="16.5" customHeight="1" thickBot="1" x14ac:dyDescent="0.4">
      <c r="A335" s="132"/>
      <c r="B335" s="27" t="s">
        <v>294</v>
      </c>
      <c r="C335" s="138"/>
      <c r="D335" s="75">
        <v>0.25</v>
      </c>
      <c r="E335" s="76">
        <f>J186</f>
        <v>2</v>
      </c>
      <c r="F335" s="77">
        <v>1</v>
      </c>
      <c r="G335" s="76">
        <f t="shared" si="37"/>
        <v>2</v>
      </c>
      <c r="H335" s="76">
        <f t="shared" si="38"/>
        <v>0.5</v>
      </c>
      <c r="I335" s="76">
        <f>K186</f>
        <v>0</v>
      </c>
      <c r="J335" s="76">
        <f t="shared" si="39"/>
        <v>0</v>
      </c>
      <c r="K335" s="121"/>
      <c r="L335" s="122"/>
      <c r="M335" s="70"/>
      <c r="N335" s="116"/>
    </row>
    <row r="336" spans="1:14" ht="15.75" customHeight="1" thickBot="1" x14ac:dyDescent="0.4">
      <c r="A336" s="130" t="s">
        <v>304</v>
      </c>
      <c r="B336" s="25" t="s">
        <v>295</v>
      </c>
      <c r="C336" s="136">
        <f>IFERROR(IF(G12="Docente",0.2,0.4),0)</f>
        <v>0.2</v>
      </c>
      <c r="D336" s="67">
        <v>0.25</v>
      </c>
      <c r="E336" s="68">
        <f>J200</f>
        <v>9</v>
      </c>
      <c r="F336" s="69">
        <v>1</v>
      </c>
      <c r="G336" s="68">
        <f t="shared" si="37"/>
        <v>9</v>
      </c>
      <c r="H336" s="68">
        <f t="shared" si="38"/>
        <v>2.25</v>
      </c>
      <c r="I336" s="68">
        <f>K200</f>
        <v>0</v>
      </c>
      <c r="J336" s="68">
        <f>I336*D336</f>
        <v>0</v>
      </c>
      <c r="K336" s="121">
        <f>SUM(H336:H339)*C336</f>
        <v>2.0950000000000002</v>
      </c>
      <c r="L336" s="122">
        <f>SUM(J336:J339)*C336</f>
        <v>0</v>
      </c>
      <c r="M336" s="70"/>
      <c r="N336" s="117"/>
    </row>
    <row r="337" spans="1:14" ht="15.75" customHeight="1" thickBot="1" x14ac:dyDescent="0.4">
      <c r="A337" s="131"/>
      <c r="B337" s="26" t="s">
        <v>296</v>
      </c>
      <c r="C337" s="137"/>
      <c r="D337" s="71">
        <v>0.35</v>
      </c>
      <c r="E337" s="72">
        <f>J221</f>
        <v>6</v>
      </c>
      <c r="F337" s="73">
        <v>1</v>
      </c>
      <c r="G337" s="72">
        <f t="shared" si="37"/>
        <v>6</v>
      </c>
      <c r="H337" s="72">
        <f t="shared" si="38"/>
        <v>2.0999999999999996</v>
      </c>
      <c r="I337" s="72">
        <f>K221</f>
        <v>0</v>
      </c>
      <c r="J337" s="72">
        <f t="shared" si="39"/>
        <v>0</v>
      </c>
      <c r="K337" s="121"/>
      <c r="L337" s="122"/>
      <c r="M337" s="70"/>
      <c r="N337" s="78" t="s">
        <v>336</v>
      </c>
    </row>
    <row r="338" spans="1:14" ht="15.75" customHeight="1" thickBot="1" x14ac:dyDescent="0.4">
      <c r="A338" s="131"/>
      <c r="B338" s="26" t="s">
        <v>297</v>
      </c>
      <c r="C338" s="137"/>
      <c r="D338" s="71">
        <v>0.25</v>
      </c>
      <c r="E338" s="72">
        <f>J238</f>
        <v>17</v>
      </c>
      <c r="F338" s="73">
        <v>1</v>
      </c>
      <c r="G338" s="72">
        <f t="shared" si="37"/>
        <v>17</v>
      </c>
      <c r="H338" s="72">
        <f t="shared" si="38"/>
        <v>4.25</v>
      </c>
      <c r="I338" s="72">
        <f>K238</f>
        <v>0</v>
      </c>
      <c r="J338" s="72">
        <f t="shared" si="39"/>
        <v>0</v>
      </c>
      <c r="K338" s="121"/>
      <c r="L338" s="122"/>
      <c r="M338" s="70"/>
      <c r="N338" s="118">
        <f>IFERROR(N334/N330,0)</f>
        <v>0</v>
      </c>
    </row>
    <row r="339" spans="1:14" ht="16.5" customHeight="1" thickBot="1" x14ac:dyDescent="0.4">
      <c r="A339" s="132"/>
      <c r="B339" s="27" t="s">
        <v>298</v>
      </c>
      <c r="C339" s="138"/>
      <c r="D339" s="75">
        <v>0.15</v>
      </c>
      <c r="E339" s="76">
        <f>J250</f>
        <v>12.5</v>
      </c>
      <c r="F339" s="77">
        <v>1</v>
      </c>
      <c r="G339" s="76">
        <f t="shared" si="37"/>
        <v>12.5</v>
      </c>
      <c r="H339" s="76">
        <f t="shared" si="38"/>
        <v>1.875</v>
      </c>
      <c r="I339" s="76">
        <f>K250</f>
        <v>0</v>
      </c>
      <c r="J339" s="76">
        <f t="shared" si="39"/>
        <v>0</v>
      </c>
      <c r="K339" s="121"/>
      <c r="L339" s="122"/>
      <c r="M339" s="70"/>
      <c r="N339" s="119"/>
    </row>
    <row r="340" spans="1:14" ht="15.75" customHeight="1" thickBot="1" x14ac:dyDescent="0.4">
      <c r="A340" s="130" t="s">
        <v>305</v>
      </c>
      <c r="B340" s="25" t="s">
        <v>299</v>
      </c>
      <c r="C340" s="136">
        <v>0.1</v>
      </c>
      <c r="D340" s="67">
        <v>0.4</v>
      </c>
      <c r="E340" s="68">
        <f>J276</f>
        <v>0</v>
      </c>
      <c r="F340" s="69">
        <v>0.5</v>
      </c>
      <c r="G340" s="68">
        <f t="shared" si="37"/>
        <v>0</v>
      </c>
      <c r="H340" s="68">
        <f t="shared" si="38"/>
        <v>0</v>
      </c>
      <c r="I340" s="68">
        <f>K276</f>
        <v>0</v>
      </c>
      <c r="J340" s="68">
        <f t="shared" si="39"/>
        <v>0</v>
      </c>
      <c r="K340" s="121">
        <f t="shared" ref="K340" si="42">SUM(H340:H343)*C340</f>
        <v>0</v>
      </c>
      <c r="L340" s="122">
        <f t="shared" ref="L340" si="43">SUM(J340:J343)*C340</f>
        <v>0</v>
      </c>
      <c r="M340" s="70"/>
      <c r="N340" s="120"/>
    </row>
    <row r="341" spans="1:14" ht="15.75" customHeight="1" thickBot="1" x14ac:dyDescent="0.4">
      <c r="A341" s="131"/>
      <c r="B341" s="26" t="s">
        <v>300</v>
      </c>
      <c r="C341" s="137"/>
      <c r="D341" s="71">
        <v>0.25</v>
      </c>
      <c r="E341" s="72">
        <f>J295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K295</f>
        <v>0</v>
      </c>
      <c r="J341" s="72">
        <f t="shared" si="39"/>
        <v>0</v>
      </c>
      <c r="K341" s="121"/>
      <c r="L341" s="122"/>
      <c r="M341" s="70"/>
      <c r="N341" s="79" t="s">
        <v>353</v>
      </c>
    </row>
    <row r="342" spans="1:14" ht="15.75" customHeight="1" thickBot="1" x14ac:dyDescent="0.4">
      <c r="A342" s="131"/>
      <c r="B342" s="26" t="s">
        <v>301</v>
      </c>
      <c r="C342" s="137"/>
      <c r="D342" s="71">
        <v>0.2</v>
      </c>
      <c r="E342" s="72">
        <f>J311</f>
        <v>0</v>
      </c>
      <c r="F342" s="73">
        <v>1</v>
      </c>
      <c r="G342" s="72">
        <f t="shared" si="37"/>
        <v>0</v>
      </c>
      <c r="H342" s="72">
        <f t="shared" si="38"/>
        <v>0</v>
      </c>
      <c r="I342" s="72">
        <f>K311</f>
        <v>0</v>
      </c>
      <c r="J342" s="72">
        <f t="shared" si="39"/>
        <v>0</v>
      </c>
      <c r="K342" s="121"/>
      <c r="L342" s="122"/>
      <c r="M342" s="70"/>
      <c r="N342" s="133" t="str">
        <f>IF(N338="-","-",IF(N338&gt;=1,"Excelente",IF(AND(N338&lt;1,N338&gt;=0.8),"Muito Bom",IF(AND(N338&lt;80,N338&gt;=0.5),"Bom",IF(AND(N338&lt;0.5,N338&gt;=0.3),"Suficiente","Inadequado")))))</f>
        <v>Inadequado</v>
      </c>
    </row>
    <row r="343" spans="1:14" ht="16.5" customHeight="1" thickBot="1" x14ac:dyDescent="0.4">
      <c r="A343" s="132"/>
      <c r="B343" s="27" t="s">
        <v>302</v>
      </c>
      <c r="C343" s="138"/>
      <c r="D343" s="75">
        <v>0.15</v>
      </c>
      <c r="E343" s="76">
        <f>J322</f>
        <v>0</v>
      </c>
      <c r="F343" s="77">
        <v>1</v>
      </c>
      <c r="G343" s="76">
        <f t="shared" si="37"/>
        <v>0</v>
      </c>
      <c r="H343" s="76">
        <f t="shared" si="38"/>
        <v>0</v>
      </c>
      <c r="I343" s="76">
        <f>K322</f>
        <v>0</v>
      </c>
      <c r="J343" s="76">
        <f t="shared" si="39"/>
        <v>0</v>
      </c>
      <c r="K343" s="121"/>
      <c r="L343" s="122"/>
      <c r="M343" s="70"/>
      <c r="N343" s="134"/>
    </row>
    <row r="344" spans="1:14" ht="16.5" customHeight="1" x14ac:dyDescent="0.35">
      <c r="A344" s="80"/>
      <c r="B344" s="80"/>
      <c r="C344" s="81"/>
      <c r="D344" s="82"/>
      <c r="E344" s="83"/>
      <c r="F344" s="82"/>
      <c r="G344" s="82"/>
      <c r="H344" s="82"/>
      <c r="I344" s="84"/>
      <c r="J344" s="85"/>
      <c r="K344" s="86"/>
      <c r="L344" s="86"/>
    </row>
    <row r="345" spans="1:14" x14ac:dyDescent="0.35">
      <c r="A345" s="87"/>
    </row>
    <row r="346" spans="1:14" ht="5.5" customHeight="1" x14ac:dyDescent="0.3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8" spans="1:14" ht="15.75" customHeight="1" x14ac:dyDescent="0.5">
      <c r="A348" s="135" t="str">
        <f>Assistentes!A348</f>
        <v>Notas pessoais sobre o processo</v>
      </c>
      <c r="B348" s="135"/>
      <c r="C348" s="135"/>
      <c r="D348" s="135"/>
    </row>
    <row r="349" spans="1:14" ht="226.5" customHeight="1" x14ac:dyDescent="0.35">
      <c r="A349" s="106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8"/>
    </row>
    <row r="350" spans="1:14" ht="409" customHeight="1" x14ac:dyDescent="0.35">
      <c r="A350" s="10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1"/>
    </row>
    <row r="351" spans="1:14" ht="15.5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</sheetData>
  <sheetProtection algorithmName="SHA-512" hashValue="A/QRXce9Zlp1bpPI56wlssGTqcmB00j4XK+XTUGIQ7dg3AJ0QInKKGo2R2qh68Rh+LrNTiJq5Cd67k0mE8B07w==" saltValue="x26yiZ06F+sOpGyGWYxiMg==" spinCount="100000" sheet="1" formatRows="0" selectLockedCells="1"/>
  <mergeCells count="288">
    <mergeCell ref="O3:O5"/>
    <mergeCell ref="A5:N5"/>
    <mergeCell ref="A8:N8"/>
    <mergeCell ref="L32:N32"/>
    <mergeCell ref="L33:N33"/>
    <mergeCell ref="L34:N34"/>
    <mergeCell ref="L35:N35"/>
    <mergeCell ref="L36:N36"/>
    <mergeCell ref="L37:N37"/>
    <mergeCell ref="A25:N25"/>
    <mergeCell ref="A31:N31"/>
    <mergeCell ref="A21:N21"/>
    <mergeCell ref="A24:N24"/>
    <mergeCell ref="A1:N1"/>
    <mergeCell ref="A2:N2"/>
    <mergeCell ref="A3:N3"/>
    <mergeCell ref="L38:N38"/>
    <mergeCell ref="L39:N39"/>
    <mergeCell ref="L40:N40"/>
    <mergeCell ref="L41:N41"/>
    <mergeCell ref="L42:N42"/>
    <mergeCell ref="L43:N43"/>
    <mergeCell ref="L44:N44"/>
    <mergeCell ref="L45:N45"/>
    <mergeCell ref="A50:N50"/>
    <mergeCell ref="L46:N46"/>
    <mergeCell ref="L47:N47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A72:N72"/>
    <mergeCell ref="A62:N62"/>
    <mergeCell ref="L63:N63"/>
    <mergeCell ref="L64:N64"/>
    <mergeCell ref="L65:N65"/>
    <mergeCell ref="L66:N66"/>
    <mergeCell ref="L67:N67"/>
    <mergeCell ref="L68:N68"/>
    <mergeCell ref="L69:N69"/>
    <mergeCell ref="L73:N73"/>
    <mergeCell ref="L74:N74"/>
    <mergeCell ref="L75:N75"/>
    <mergeCell ref="A84:N84"/>
    <mergeCell ref="L76:N76"/>
    <mergeCell ref="L77:N77"/>
    <mergeCell ref="L78:N78"/>
    <mergeCell ref="L79:N79"/>
    <mergeCell ref="L80:N80"/>
    <mergeCell ref="L81:N81"/>
    <mergeCell ref="L85:N85"/>
    <mergeCell ref="L86:N86"/>
    <mergeCell ref="L87:N87"/>
    <mergeCell ref="L88:N88"/>
    <mergeCell ref="L89:N89"/>
    <mergeCell ref="A95:N95"/>
    <mergeCell ref="L90:N90"/>
    <mergeCell ref="L91:N91"/>
    <mergeCell ref="L92:N92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A122:N122"/>
    <mergeCell ref="L116:N116"/>
    <mergeCell ref="L117:N117"/>
    <mergeCell ref="L118:N118"/>
    <mergeCell ref="L119:N119"/>
    <mergeCell ref="L123:N123"/>
    <mergeCell ref="L124:N124"/>
    <mergeCell ref="L125:N125"/>
    <mergeCell ref="L126:N126"/>
    <mergeCell ref="L127:N127"/>
    <mergeCell ref="L128:N128"/>
    <mergeCell ref="L129:N129"/>
    <mergeCell ref="A141:N141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42:N142"/>
    <mergeCell ref="L143:N143"/>
    <mergeCell ref="A156:N156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7:N157"/>
    <mergeCell ref="A164:N164"/>
    <mergeCell ref="L158:N158"/>
    <mergeCell ref="L159:N159"/>
    <mergeCell ref="L160:N160"/>
    <mergeCell ref="L161:N161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A188:N188"/>
    <mergeCell ref="L184:N184"/>
    <mergeCell ref="L185:N185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A203:N203"/>
    <mergeCell ref="L198:N198"/>
    <mergeCell ref="L199:N199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A224:N224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5:N225"/>
    <mergeCell ref="L226:N226"/>
    <mergeCell ref="L227:N227"/>
    <mergeCell ref="A240:N240"/>
    <mergeCell ref="L228:N228"/>
    <mergeCell ref="L229:N229"/>
    <mergeCell ref="L230:N230"/>
    <mergeCell ref="L231:N231"/>
    <mergeCell ref="L232:N232"/>
    <mergeCell ref="L233:N233"/>
    <mergeCell ref="L234:N234"/>
    <mergeCell ref="L235:N235"/>
    <mergeCell ref="L236:N236"/>
    <mergeCell ref="L237:N237"/>
    <mergeCell ref="L241:N241"/>
    <mergeCell ref="A252:N252"/>
    <mergeCell ref="A254:N254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3:N253"/>
    <mergeCell ref="L255:N255"/>
    <mergeCell ref="A262:N262"/>
    <mergeCell ref="L256:N256"/>
    <mergeCell ref="L257:N257"/>
    <mergeCell ref="L258:N258"/>
    <mergeCell ref="L259:N259"/>
    <mergeCell ref="L260:N260"/>
    <mergeCell ref="L261:N261"/>
    <mergeCell ref="L263:N263"/>
    <mergeCell ref="L264:N264"/>
    <mergeCell ref="L265:N265"/>
    <mergeCell ref="L266:N266"/>
    <mergeCell ref="L267:N267"/>
    <mergeCell ref="A278:N278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A297:N297"/>
    <mergeCell ref="L294:N294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A313:N313"/>
    <mergeCell ref="L308:N308"/>
    <mergeCell ref="L309:N309"/>
    <mergeCell ref="L310:N310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A328:A331"/>
    <mergeCell ref="C328:C331"/>
    <mergeCell ref="K328:K331"/>
    <mergeCell ref="L328:L331"/>
    <mergeCell ref="N330:N332"/>
    <mergeCell ref="A332:A335"/>
    <mergeCell ref="C332:C335"/>
    <mergeCell ref="K332:K335"/>
    <mergeCell ref="L332:L335"/>
    <mergeCell ref="A326:L326"/>
    <mergeCell ref="M326:N326"/>
    <mergeCell ref="N342:N343"/>
    <mergeCell ref="A348:D348"/>
    <mergeCell ref="A349:N350"/>
    <mergeCell ref="N334:N336"/>
    <mergeCell ref="A336:A339"/>
    <mergeCell ref="C336:C339"/>
    <mergeCell ref="K336:K339"/>
    <mergeCell ref="L336:L339"/>
    <mergeCell ref="N338:N340"/>
    <mergeCell ref="A340:A343"/>
    <mergeCell ref="C340:C343"/>
    <mergeCell ref="K340:K343"/>
    <mergeCell ref="L340:L343"/>
  </mergeCells>
  <conditionalFormatting sqref="C33:C47">
    <cfRule type="cellIs" dxfId="1481" priority="29" operator="equal">
      <formula>"Activo"</formula>
    </cfRule>
  </conditionalFormatting>
  <conditionalFormatting sqref="C52:C59">
    <cfRule type="cellIs" dxfId="1480" priority="28" operator="equal">
      <formula>"Activo"</formula>
    </cfRule>
  </conditionalFormatting>
  <conditionalFormatting sqref="C64:C69">
    <cfRule type="cellIs" dxfId="1479" priority="27" operator="equal">
      <formula>"Activo"</formula>
    </cfRule>
  </conditionalFormatting>
  <conditionalFormatting sqref="C74:C81">
    <cfRule type="cellIs" dxfId="1478" priority="26" operator="equal">
      <formula>"Activo"</formula>
    </cfRule>
  </conditionalFormatting>
  <conditionalFormatting sqref="C86:C92">
    <cfRule type="cellIs" dxfId="1477" priority="25" operator="equal">
      <formula>"Activo"</formula>
    </cfRule>
  </conditionalFormatting>
  <conditionalFormatting sqref="C97:C119">
    <cfRule type="cellIs" dxfId="1476" priority="24" operator="equal">
      <formula>"Activo"</formula>
    </cfRule>
  </conditionalFormatting>
  <conditionalFormatting sqref="C124:C138">
    <cfRule type="cellIs" dxfId="1475" priority="23" operator="equal">
      <formula>"Activo"</formula>
    </cfRule>
  </conditionalFormatting>
  <conditionalFormatting sqref="C143:C153">
    <cfRule type="cellIs" dxfId="1474" priority="22" operator="equal">
      <formula>"Activo"</formula>
    </cfRule>
  </conditionalFormatting>
  <conditionalFormatting sqref="C158:C161">
    <cfRule type="cellIs" dxfId="1473" priority="21" operator="equal">
      <formula>"Activo"</formula>
    </cfRule>
  </conditionalFormatting>
  <conditionalFormatting sqref="C166:C185">
    <cfRule type="cellIs" dxfId="1472" priority="20" operator="equal">
      <formula>"Activo"</formula>
    </cfRule>
  </conditionalFormatting>
  <conditionalFormatting sqref="C190:C199">
    <cfRule type="cellIs" dxfId="1471" priority="19" operator="equal">
      <formula>"Activo"</formula>
    </cfRule>
  </conditionalFormatting>
  <conditionalFormatting sqref="C205:C220">
    <cfRule type="cellIs" dxfId="1470" priority="18" operator="equal">
      <formula>"Activo"</formula>
    </cfRule>
  </conditionalFormatting>
  <conditionalFormatting sqref="C226:C237">
    <cfRule type="cellIs" dxfId="1469" priority="17" operator="equal">
      <formula>"Activo"</formula>
    </cfRule>
  </conditionalFormatting>
  <conditionalFormatting sqref="C242:C249">
    <cfRule type="cellIs" dxfId="1468" priority="16" operator="equal">
      <formula>"Activo"</formula>
    </cfRule>
  </conditionalFormatting>
  <conditionalFormatting sqref="C255:C261">
    <cfRule type="cellIs" dxfId="1467" priority="15" operator="equal">
      <formula>"Activo"</formula>
    </cfRule>
  </conditionalFormatting>
  <conditionalFormatting sqref="C263:C275">
    <cfRule type="cellIs" dxfId="1466" priority="14" operator="equal">
      <formula>"Activo"</formula>
    </cfRule>
  </conditionalFormatting>
  <conditionalFormatting sqref="C280:C294">
    <cfRule type="cellIs" dxfId="1465" priority="12" operator="equal">
      <formula>"Activo"</formula>
    </cfRule>
  </conditionalFormatting>
  <conditionalFormatting sqref="C299:C310">
    <cfRule type="cellIs" dxfId="1464" priority="11" operator="equal">
      <formula>"Activo"</formula>
    </cfRule>
  </conditionalFormatting>
  <conditionalFormatting sqref="C315:C321">
    <cfRule type="cellIs" dxfId="1463" priority="10" operator="equal">
      <formula>"Activo"</formula>
    </cfRule>
  </conditionalFormatting>
  <conditionalFormatting sqref="D33:D47">
    <cfRule type="cellIs" dxfId="1462" priority="107" operator="notEqual">
      <formula>"SO"</formula>
    </cfRule>
  </conditionalFormatting>
  <conditionalFormatting sqref="D52:D59">
    <cfRule type="cellIs" dxfId="1461" priority="106" operator="notEqual">
      <formula>"SO"</formula>
    </cfRule>
  </conditionalFormatting>
  <conditionalFormatting sqref="D64:D69">
    <cfRule type="cellIs" dxfId="1460" priority="105" operator="notEqual">
      <formula>"SO"</formula>
    </cfRule>
  </conditionalFormatting>
  <conditionalFormatting sqref="D74:D81">
    <cfRule type="cellIs" dxfId="1459" priority="104" operator="notEqual">
      <formula>"SO"</formula>
    </cfRule>
  </conditionalFormatting>
  <conditionalFormatting sqref="D86:D92">
    <cfRule type="cellIs" dxfId="1458" priority="103" operator="notEqual">
      <formula>"SO"</formula>
    </cfRule>
  </conditionalFormatting>
  <conditionalFormatting sqref="D97:D119">
    <cfRule type="cellIs" dxfId="1457" priority="102" operator="notEqual">
      <formula>"SO"</formula>
    </cfRule>
  </conditionalFormatting>
  <conditionalFormatting sqref="D124:D138">
    <cfRule type="cellIs" dxfId="1456" priority="101" operator="notEqual">
      <formula>"SO"</formula>
    </cfRule>
  </conditionalFormatting>
  <conditionalFormatting sqref="D143:D153">
    <cfRule type="cellIs" dxfId="1455" priority="100" operator="notEqual">
      <formula>"SO"</formula>
    </cfRule>
  </conditionalFormatting>
  <conditionalFormatting sqref="D158:D161">
    <cfRule type="cellIs" dxfId="1454" priority="99" operator="notEqual">
      <formula>"SO"</formula>
    </cfRule>
  </conditionalFormatting>
  <conditionalFormatting sqref="D166:D185">
    <cfRule type="cellIs" dxfId="1453" priority="98" operator="notEqual">
      <formula>"SO"</formula>
    </cfRule>
  </conditionalFormatting>
  <conditionalFormatting sqref="D190:D199">
    <cfRule type="cellIs" dxfId="1452" priority="97" operator="notEqual">
      <formula>"SO"</formula>
    </cfRule>
  </conditionalFormatting>
  <conditionalFormatting sqref="D205:D220">
    <cfRule type="cellIs" dxfId="1451" priority="96" operator="notEqual">
      <formula>"SO"</formula>
    </cfRule>
  </conditionalFormatting>
  <conditionalFormatting sqref="D226:D237">
    <cfRule type="cellIs" dxfId="1450" priority="95" operator="notEqual">
      <formula>"SO"</formula>
    </cfRule>
  </conditionalFormatting>
  <conditionalFormatting sqref="D242:D249">
    <cfRule type="cellIs" dxfId="1449" priority="94" operator="notEqual">
      <formula>"SO"</formula>
    </cfRule>
  </conditionalFormatting>
  <conditionalFormatting sqref="D255:D261">
    <cfRule type="cellIs" dxfId="1448" priority="93" operator="notEqual">
      <formula>"SO"</formula>
    </cfRule>
  </conditionalFormatting>
  <conditionalFormatting sqref="D263:D275">
    <cfRule type="cellIs" dxfId="1447" priority="92" operator="notEqual">
      <formula>"SO"</formula>
    </cfRule>
  </conditionalFormatting>
  <conditionalFormatting sqref="D280:D294">
    <cfRule type="cellIs" dxfId="1446" priority="91" operator="notEqual">
      <formula>"SO"</formula>
    </cfRule>
  </conditionalFormatting>
  <conditionalFormatting sqref="D299:D310">
    <cfRule type="cellIs" dxfId="1445" priority="90" operator="notEqual">
      <formula>"SO"</formula>
    </cfRule>
  </conditionalFormatting>
  <conditionalFormatting sqref="D315:D321">
    <cfRule type="cellIs" dxfId="1444" priority="89" operator="notEqual">
      <formula>"SO"</formula>
    </cfRule>
  </conditionalFormatting>
  <conditionalFormatting sqref="E344">
    <cfRule type="cellIs" dxfId="1443" priority="560" operator="equal">
      <formula>0</formula>
    </cfRule>
  </conditionalFormatting>
  <conditionalFormatting sqref="F33">
    <cfRule type="expression" dxfId="1442" priority="559">
      <formula>$C$33="Activo"</formula>
    </cfRule>
  </conditionalFormatting>
  <conditionalFormatting sqref="F34">
    <cfRule type="expression" dxfId="1441" priority="558">
      <formula>$C$34="Activo"</formula>
    </cfRule>
  </conditionalFormatting>
  <conditionalFormatting sqref="F35">
    <cfRule type="expression" dxfId="1440" priority="557">
      <formula>$C$35="Activo"</formula>
    </cfRule>
  </conditionalFormatting>
  <conditionalFormatting sqref="F36">
    <cfRule type="expression" dxfId="1439" priority="556">
      <formula>$C$36="Activo"</formula>
    </cfRule>
  </conditionalFormatting>
  <conditionalFormatting sqref="F37">
    <cfRule type="expression" dxfId="1438" priority="555">
      <formula>$C$37="Activo"</formula>
    </cfRule>
  </conditionalFormatting>
  <conditionalFormatting sqref="F38">
    <cfRule type="expression" dxfId="1437" priority="554">
      <formula>$C$38="Activo"</formula>
    </cfRule>
  </conditionalFormatting>
  <conditionalFormatting sqref="F39">
    <cfRule type="expression" dxfId="1436" priority="553">
      <formula>$C$39="Activo"</formula>
    </cfRule>
  </conditionalFormatting>
  <conditionalFormatting sqref="F40">
    <cfRule type="expression" dxfId="1435" priority="552">
      <formula>$C$40="Activo"</formula>
    </cfRule>
  </conditionalFormatting>
  <conditionalFormatting sqref="F41">
    <cfRule type="expression" dxfId="1434" priority="551">
      <formula>$C$41="Activo"</formula>
    </cfRule>
  </conditionalFormatting>
  <conditionalFormatting sqref="F42">
    <cfRule type="expression" dxfId="1433" priority="550">
      <formula>$C$42="Activo"</formula>
    </cfRule>
  </conditionalFormatting>
  <conditionalFormatting sqref="F43">
    <cfRule type="expression" dxfId="1432" priority="549">
      <formula>$C$43="Activo"</formula>
    </cfRule>
  </conditionalFormatting>
  <conditionalFormatting sqref="F44">
    <cfRule type="expression" dxfId="1431" priority="548">
      <formula>$C$44="Activo"</formula>
    </cfRule>
  </conditionalFormatting>
  <conditionalFormatting sqref="F45">
    <cfRule type="expression" dxfId="1430" priority="547">
      <formula>$C$45="Activo"</formula>
    </cfRule>
  </conditionalFormatting>
  <conditionalFormatting sqref="F46">
    <cfRule type="expression" dxfId="1429" priority="546">
      <formula>$C$46="Activo"</formula>
    </cfRule>
  </conditionalFormatting>
  <conditionalFormatting sqref="F47">
    <cfRule type="expression" dxfId="1428" priority="545">
      <formula>$C$47="Activo"</formula>
    </cfRule>
  </conditionalFormatting>
  <conditionalFormatting sqref="F52">
    <cfRule type="expression" dxfId="1427" priority="544">
      <formula>$C$52="Activo"</formula>
    </cfRule>
  </conditionalFormatting>
  <conditionalFormatting sqref="F53">
    <cfRule type="expression" dxfId="1426" priority="543">
      <formula>$C$53="Activo"</formula>
    </cfRule>
  </conditionalFormatting>
  <conditionalFormatting sqref="F54">
    <cfRule type="expression" dxfId="1425" priority="542">
      <formula>$C$54="Activo"</formula>
    </cfRule>
  </conditionalFormatting>
  <conditionalFormatting sqref="F55">
    <cfRule type="expression" dxfId="1424" priority="541">
      <formula>$C$55="Activo"</formula>
    </cfRule>
  </conditionalFormatting>
  <conditionalFormatting sqref="F56">
    <cfRule type="expression" dxfId="1423" priority="540">
      <formula>$C$56="Activo"</formula>
    </cfRule>
  </conditionalFormatting>
  <conditionalFormatting sqref="F57">
    <cfRule type="expression" dxfId="1422" priority="539">
      <formula>$C$57="Activo"</formula>
    </cfRule>
  </conditionalFormatting>
  <conditionalFormatting sqref="F58">
    <cfRule type="expression" dxfId="1421" priority="538">
      <formula>$C$58="Activo"</formula>
    </cfRule>
  </conditionalFormatting>
  <conditionalFormatting sqref="F59">
    <cfRule type="expression" dxfId="1420" priority="537">
      <formula>$C$59="Activo"</formula>
    </cfRule>
  </conditionalFormatting>
  <conditionalFormatting sqref="F64">
    <cfRule type="expression" dxfId="1419" priority="536">
      <formula>$C$64="Activo"</formula>
    </cfRule>
  </conditionalFormatting>
  <conditionalFormatting sqref="F65">
    <cfRule type="expression" dxfId="1418" priority="535">
      <formula>$C$65="Activo"</formula>
    </cfRule>
  </conditionalFormatting>
  <conditionalFormatting sqref="F66">
    <cfRule type="expression" dxfId="1417" priority="534">
      <formula>$C$66="Activo"</formula>
    </cfRule>
  </conditionalFormatting>
  <conditionalFormatting sqref="F67">
    <cfRule type="expression" dxfId="1416" priority="533">
      <formula>$C$67="Activo"</formula>
    </cfRule>
  </conditionalFormatting>
  <conditionalFormatting sqref="F68">
    <cfRule type="expression" dxfId="1415" priority="532">
      <formula>$C$68="Activo"</formula>
    </cfRule>
  </conditionalFormatting>
  <conditionalFormatting sqref="F69">
    <cfRule type="expression" dxfId="1414" priority="531">
      <formula>$C$69="Activo"</formula>
    </cfRule>
  </conditionalFormatting>
  <conditionalFormatting sqref="F74">
    <cfRule type="expression" dxfId="1413" priority="530">
      <formula>$C$74="Activo"</formula>
    </cfRule>
  </conditionalFormatting>
  <conditionalFormatting sqref="F75">
    <cfRule type="expression" dxfId="1412" priority="529">
      <formula>$C$75="Activo"</formula>
    </cfRule>
  </conditionalFormatting>
  <conditionalFormatting sqref="F76">
    <cfRule type="expression" dxfId="1411" priority="528">
      <formula>$C$76="Activo"</formula>
    </cfRule>
  </conditionalFormatting>
  <conditionalFormatting sqref="F77">
    <cfRule type="expression" dxfId="1410" priority="527">
      <formula>$C$77="Activo"</formula>
    </cfRule>
  </conditionalFormatting>
  <conditionalFormatting sqref="F78">
    <cfRule type="expression" dxfId="1409" priority="526">
      <formula>$C$78="Activo"</formula>
    </cfRule>
  </conditionalFormatting>
  <conditionalFormatting sqref="F79">
    <cfRule type="expression" dxfId="1408" priority="525">
      <formula>$C$79="Activo"</formula>
    </cfRule>
  </conditionalFormatting>
  <conditionalFormatting sqref="F80">
    <cfRule type="expression" dxfId="1407" priority="524">
      <formula>$C$80="Activo"</formula>
    </cfRule>
  </conditionalFormatting>
  <conditionalFormatting sqref="F81">
    <cfRule type="expression" dxfId="1406" priority="523">
      <formula>$C$81="Activo"</formula>
    </cfRule>
  </conditionalFormatting>
  <conditionalFormatting sqref="F86">
    <cfRule type="expression" dxfId="1405" priority="522">
      <formula>$C$86="activo"</formula>
    </cfRule>
  </conditionalFormatting>
  <conditionalFormatting sqref="F87">
    <cfRule type="expression" dxfId="1404" priority="521">
      <formula>$C$87="activo"</formula>
    </cfRule>
  </conditionalFormatting>
  <conditionalFormatting sqref="F88">
    <cfRule type="expression" dxfId="1403" priority="520">
      <formula>$C$88="activo"</formula>
    </cfRule>
  </conditionalFormatting>
  <conditionalFormatting sqref="F89">
    <cfRule type="expression" dxfId="1402" priority="519">
      <formula>$C$89="activo"</formula>
    </cfRule>
  </conditionalFormatting>
  <conditionalFormatting sqref="F90">
    <cfRule type="expression" dxfId="1401" priority="518">
      <formula>$C$90="activo"</formula>
    </cfRule>
  </conditionalFormatting>
  <conditionalFormatting sqref="F91">
    <cfRule type="expression" dxfId="1400" priority="517">
      <formula>$C$91="activo"</formula>
    </cfRule>
  </conditionalFormatting>
  <conditionalFormatting sqref="F92">
    <cfRule type="expression" dxfId="1399" priority="516">
      <formula>$C$92="activo"</formula>
    </cfRule>
  </conditionalFormatting>
  <conditionalFormatting sqref="F97">
    <cfRule type="expression" dxfId="1398" priority="515">
      <formula>$C$97="activo"</formula>
    </cfRule>
  </conditionalFormatting>
  <conditionalFormatting sqref="F98">
    <cfRule type="expression" dxfId="1397" priority="514">
      <formula>$C$98="activo"</formula>
    </cfRule>
  </conditionalFormatting>
  <conditionalFormatting sqref="F99">
    <cfRule type="expression" dxfId="1396" priority="513">
      <formula>$C$99="activo"</formula>
    </cfRule>
  </conditionalFormatting>
  <conditionalFormatting sqref="F100">
    <cfRule type="expression" dxfId="1395" priority="512">
      <formula>$C$100="activo"</formula>
    </cfRule>
  </conditionalFormatting>
  <conditionalFormatting sqref="F101">
    <cfRule type="expression" dxfId="1394" priority="511">
      <formula>$C$101="activo"</formula>
    </cfRule>
  </conditionalFormatting>
  <conditionalFormatting sqref="F102">
    <cfRule type="expression" dxfId="1393" priority="510">
      <formula>$C$102="activo"</formula>
    </cfRule>
  </conditionalFormatting>
  <conditionalFormatting sqref="F103">
    <cfRule type="expression" dxfId="1392" priority="509">
      <formula>$C$103="activo"</formula>
    </cfRule>
  </conditionalFormatting>
  <conditionalFormatting sqref="F104">
    <cfRule type="expression" dxfId="1391" priority="508">
      <formula>$C$104="activo"</formula>
    </cfRule>
  </conditionalFormatting>
  <conditionalFormatting sqref="F105">
    <cfRule type="expression" dxfId="1390" priority="507">
      <formula>$C$105="activo"</formula>
    </cfRule>
  </conditionalFormatting>
  <conditionalFormatting sqref="F106">
    <cfRule type="expression" dxfId="1389" priority="506">
      <formula>$C$106="activo"</formula>
    </cfRule>
  </conditionalFormatting>
  <conditionalFormatting sqref="F107">
    <cfRule type="expression" dxfId="1388" priority="505">
      <formula>$C$107="activo"</formula>
    </cfRule>
  </conditionalFormatting>
  <conditionalFormatting sqref="F108">
    <cfRule type="expression" dxfId="1387" priority="504">
      <formula>$C$108="activo"</formula>
    </cfRule>
  </conditionalFormatting>
  <conditionalFormatting sqref="F109">
    <cfRule type="expression" dxfId="1386" priority="144">
      <formula>$C$109="Activo"</formula>
    </cfRule>
  </conditionalFormatting>
  <conditionalFormatting sqref="F110">
    <cfRule type="expression" dxfId="1385" priority="143">
      <formula>$C$110="Activo"</formula>
    </cfRule>
  </conditionalFormatting>
  <conditionalFormatting sqref="F111">
    <cfRule type="expression" dxfId="1384" priority="503">
      <formula>$C$111="activo"</formula>
    </cfRule>
  </conditionalFormatting>
  <conditionalFormatting sqref="F112">
    <cfRule type="expression" dxfId="1383" priority="502">
      <formula>$C$112="activo"</formula>
    </cfRule>
  </conditionalFormatting>
  <conditionalFormatting sqref="F113">
    <cfRule type="expression" dxfId="1382" priority="501">
      <formula>$C$113="activo"</formula>
    </cfRule>
  </conditionalFormatting>
  <conditionalFormatting sqref="F114">
    <cfRule type="expression" dxfId="1381" priority="500">
      <formula>$C$114="activo"</formula>
    </cfRule>
  </conditionalFormatting>
  <conditionalFormatting sqref="F115">
    <cfRule type="expression" dxfId="1380" priority="499">
      <formula>$C$115="activo"</formula>
    </cfRule>
  </conditionalFormatting>
  <conditionalFormatting sqref="F116">
    <cfRule type="expression" dxfId="1379" priority="498">
      <formula>$C$116="activo"</formula>
    </cfRule>
  </conditionalFormatting>
  <conditionalFormatting sqref="F117">
    <cfRule type="expression" dxfId="1378" priority="497">
      <formula>$C$117="activo"</formula>
    </cfRule>
  </conditionalFormatting>
  <conditionalFormatting sqref="F118">
    <cfRule type="expression" dxfId="1377" priority="496">
      <formula>$C$118="activo"</formula>
    </cfRule>
  </conditionalFormatting>
  <conditionalFormatting sqref="F119">
    <cfRule type="expression" dxfId="1376" priority="495">
      <formula>$C$119="activo"</formula>
    </cfRule>
  </conditionalFormatting>
  <conditionalFormatting sqref="F124">
    <cfRule type="expression" dxfId="1375" priority="494">
      <formula>$C$124="activo"</formula>
    </cfRule>
  </conditionalFormatting>
  <conditionalFormatting sqref="F125">
    <cfRule type="expression" dxfId="1374" priority="493">
      <formula>$C$125="activo"</formula>
    </cfRule>
  </conditionalFormatting>
  <conditionalFormatting sqref="F126">
    <cfRule type="expression" dxfId="1373" priority="492">
      <formula>$C$126="activo"</formula>
    </cfRule>
  </conditionalFormatting>
  <conditionalFormatting sqref="F127">
    <cfRule type="expression" dxfId="1372" priority="491">
      <formula>$C$127="activo"</formula>
    </cfRule>
  </conditionalFormatting>
  <conditionalFormatting sqref="F128">
    <cfRule type="expression" dxfId="1371" priority="490">
      <formula>$C$128="activo"</formula>
    </cfRule>
  </conditionalFormatting>
  <conditionalFormatting sqref="F129">
    <cfRule type="expression" dxfId="1370" priority="489">
      <formula>$C$129="activo"</formula>
    </cfRule>
  </conditionalFormatting>
  <conditionalFormatting sqref="F130">
    <cfRule type="expression" dxfId="1369" priority="488">
      <formula>$C$130="activo"</formula>
    </cfRule>
  </conditionalFormatting>
  <conditionalFormatting sqref="F131">
    <cfRule type="expression" dxfId="1368" priority="487">
      <formula>$C$131="activo"</formula>
    </cfRule>
  </conditionalFormatting>
  <conditionalFormatting sqref="F132">
    <cfRule type="expression" dxfId="1367" priority="486">
      <formula>$C$132="activo"</formula>
    </cfRule>
  </conditionalFormatting>
  <conditionalFormatting sqref="F133">
    <cfRule type="expression" dxfId="1366" priority="485">
      <formula>$C$133="activo"</formula>
    </cfRule>
  </conditionalFormatting>
  <conditionalFormatting sqref="F134">
    <cfRule type="expression" dxfId="1365" priority="484">
      <formula>$C$134="activo"</formula>
    </cfRule>
  </conditionalFormatting>
  <conditionalFormatting sqref="F135">
    <cfRule type="expression" dxfId="1364" priority="483">
      <formula>$C$135="activo"</formula>
    </cfRule>
  </conditionalFormatting>
  <conditionalFormatting sqref="F136">
    <cfRule type="expression" dxfId="1363" priority="482">
      <formula>$C$136="activo"</formula>
    </cfRule>
  </conditionalFormatting>
  <conditionalFormatting sqref="F137">
    <cfRule type="expression" dxfId="1362" priority="481">
      <formula>$C$137="activo"</formula>
    </cfRule>
  </conditionalFormatting>
  <conditionalFormatting sqref="F138">
    <cfRule type="expression" dxfId="1361" priority="480">
      <formula>$C$138="activo"</formula>
    </cfRule>
  </conditionalFormatting>
  <conditionalFormatting sqref="F143">
    <cfRule type="expression" dxfId="1360" priority="479">
      <formula>$C$143="activo"</formula>
    </cfRule>
  </conditionalFormatting>
  <conditionalFormatting sqref="F144">
    <cfRule type="expression" dxfId="1359" priority="478">
      <formula>$C$144="activo"</formula>
    </cfRule>
  </conditionalFormatting>
  <conditionalFormatting sqref="F145">
    <cfRule type="expression" dxfId="1358" priority="477">
      <formula>$C$145="activo"</formula>
    </cfRule>
  </conditionalFormatting>
  <conditionalFormatting sqref="F146">
    <cfRule type="expression" dxfId="1357" priority="476">
      <formula>$C$146="activo"</formula>
    </cfRule>
  </conditionalFormatting>
  <conditionalFormatting sqref="F147">
    <cfRule type="expression" dxfId="1356" priority="475">
      <formula>$C$147="activo"</formula>
    </cfRule>
  </conditionalFormatting>
  <conditionalFormatting sqref="F148">
    <cfRule type="expression" dxfId="1355" priority="474">
      <formula>$C$148="activo"</formula>
    </cfRule>
  </conditionalFormatting>
  <conditionalFormatting sqref="F149">
    <cfRule type="expression" dxfId="1354" priority="473">
      <formula>$C$149="activo"</formula>
    </cfRule>
  </conditionalFormatting>
  <conditionalFormatting sqref="F150">
    <cfRule type="expression" dxfId="1353" priority="472">
      <formula>$C$150="activo"</formula>
    </cfRule>
  </conditionalFormatting>
  <conditionalFormatting sqref="F151">
    <cfRule type="expression" dxfId="1352" priority="471">
      <formula>$C$151="activo"</formula>
    </cfRule>
  </conditionalFormatting>
  <conditionalFormatting sqref="F152">
    <cfRule type="expression" dxfId="1351" priority="470">
      <formula>$C$152="activo"</formula>
    </cfRule>
  </conditionalFormatting>
  <conditionalFormatting sqref="F153">
    <cfRule type="expression" dxfId="1350" priority="469">
      <formula>$C$153="activo"</formula>
    </cfRule>
  </conditionalFormatting>
  <conditionalFormatting sqref="F158">
    <cfRule type="expression" dxfId="1349" priority="468">
      <formula>$C$158="activo"</formula>
    </cfRule>
  </conditionalFormatting>
  <conditionalFormatting sqref="F159">
    <cfRule type="expression" dxfId="1348" priority="467">
      <formula>$C$159="activo"</formula>
    </cfRule>
  </conditionalFormatting>
  <conditionalFormatting sqref="F160">
    <cfRule type="expression" dxfId="1347" priority="466">
      <formula>$C$160="activo"</formula>
    </cfRule>
  </conditionalFormatting>
  <conditionalFormatting sqref="F161">
    <cfRule type="expression" dxfId="1346" priority="465">
      <formula>$C$161="activo"</formula>
    </cfRule>
  </conditionalFormatting>
  <conditionalFormatting sqref="F166">
    <cfRule type="expression" dxfId="1345" priority="464">
      <formula>$C$166="activo"</formula>
    </cfRule>
  </conditionalFormatting>
  <conditionalFormatting sqref="F167">
    <cfRule type="expression" dxfId="1344" priority="463">
      <formula>$C$167="activo"</formula>
    </cfRule>
  </conditionalFormatting>
  <conditionalFormatting sqref="F168">
    <cfRule type="expression" dxfId="1343" priority="462">
      <formula>$C$168="activo"</formula>
    </cfRule>
  </conditionalFormatting>
  <conditionalFormatting sqref="F169">
    <cfRule type="expression" dxfId="1342" priority="461">
      <formula>$C$169="activo"</formula>
    </cfRule>
  </conditionalFormatting>
  <conditionalFormatting sqref="F170">
    <cfRule type="expression" dxfId="1341" priority="460">
      <formula>$C$170="activo"</formula>
    </cfRule>
  </conditionalFormatting>
  <conditionalFormatting sqref="F171">
    <cfRule type="expression" dxfId="1340" priority="459">
      <formula>$C$171="activo"</formula>
    </cfRule>
  </conditionalFormatting>
  <conditionalFormatting sqref="F172">
    <cfRule type="expression" dxfId="1339" priority="458">
      <formula>$C$172="activo"</formula>
    </cfRule>
  </conditionalFormatting>
  <conditionalFormatting sqref="F173">
    <cfRule type="expression" dxfId="1338" priority="457">
      <formula>$C$173="activo"</formula>
    </cfRule>
  </conditionalFormatting>
  <conditionalFormatting sqref="F174">
    <cfRule type="expression" dxfId="1337" priority="456">
      <formula>$C$174="activo"</formula>
    </cfRule>
  </conditionalFormatting>
  <conditionalFormatting sqref="F175">
    <cfRule type="expression" dxfId="1336" priority="455">
      <formula>$C$175="Activo"</formula>
    </cfRule>
  </conditionalFormatting>
  <conditionalFormatting sqref="F176">
    <cfRule type="expression" dxfId="1335" priority="454">
      <formula>$C$176="Activo"</formula>
    </cfRule>
  </conditionalFormatting>
  <conditionalFormatting sqref="F177">
    <cfRule type="expression" dxfId="1334" priority="453">
      <formula>$C$177="Activo"</formula>
    </cfRule>
  </conditionalFormatting>
  <conditionalFormatting sqref="F178">
    <cfRule type="expression" dxfId="1333" priority="452">
      <formula>$C$178="Activo"</formula>
    </cfRule>
  </conditionalFormatting>
  <conditionalFormatting sqref="F179">
    <cfRule type="expression" dxfId="1332" priority="451">
      <formula>$C$179="Activo"</formula>
    </cfRule>
  </conditionalFormatting>
  <conditionalFormatting sqref="F180">
    <cfRule type="expression" dxfId="1331" priority="450">
      <formula>$C$180="Activo"</formula>
    </cfRule>
  </conditionalFormatting>
  <conditionalFormatting sqref="F181">
    <cfRule type="expression" dxfId="1330" priority="449">
      <formula>$C$181="Activo"</formula>
    </cfRule>
  </conditionalFormatting>
  <conditionalFormatting sqref="F182">
    <cfRule type="expression" dxfId="1329" priority="448">
      <formula>$C$182="Activo"</formula>
    </cfRule>
  </conditionalFormatting>
  <conditionalFormatting sqref="F183">
    <cfRule type="expression" dxfId="1328" priority="447">
      <formula>$C$183="Activo"</formula>
    </cfRule>
  </conditionalFormatting>
  <conditionalFormatting sqref="F184">
    <cfRule type="expression" dxfId="1327" priority="446">
      <formula>$C$184="Activo"</formula>
    </cfRule>
  </conditionalFormatting>
  <conditionalFormatting sqref="F185">
    <cfRule type="expression" dxfId="1326" priority="445">
      <formula>$C$185="Activo"</formula>
    </cfRule>
  </conditionalFormatting>
  <conditionalFormatting sqref="F190">
    <cfRule type="expression" dxfId="1325" priority="444">
      <formula>$C$190="Activo"</formula>
    </cfRule>
  </conditionalFormatting>
  <conditionalFormatting sqref="F191">
    <cfRule type="expression" dxfId="1324" priority="443">
      <formula>$C$191="Activo"</formula>
    </cfRule>
  </conditionalFormatting>
  <conditionalFormatting sqref="F192">
    <cfRule type="expression" dxfId="1323" priority="442">
      <formula>$C$192="Activo"</formula>
    </cfRule>
  </conditionalFormatting>
  <conditionalFormatting sqref="F193">
    <cfRule type="expression" dxfId="1322" priority="441">
      <formula>$C$193="Activo"</formula>
    </cfRule>
  </conditionalFormatting>
  <conditionalFormatting sqref="F194">
    <cfRule type="expression" dxfId="1321" priority="440">
      <formula>$C$194="Activo"</formula>
    </cfRule>
  </conditionalFormatting>
  <conditionalFormatting sqref="F195">
    <cfRule type="expression" dxfId="1320" priority="439">
      <formula>$C$195="Activo"</formula>
    </cfRule>
  </conditionalFormatting>
  <conditionalFormatting sqref="F196">
    <cfRule type="expression" dxfId="1319" priority="438">
      <formula>$C$196="Activo"</formula>
    </cfRule>
  </conditionalFormatting>
  <conditionalFormatting sqref="F197">
    <cfRule type="expression" dxfId="1318" priority="437">
      <formula>$C$197="Activo"</formula>
    </cfRule>
  </conditionalFormatting>
  <conditionalFormatting sqref="F198">
    <cfRule type="expression" dxfId="1317" priority="436">
      <formula>$C$198="Activo"</formula>
    </cfRule>
  </conditionalFormatting>
  <conditionalFormatting sqref="F199">
    <cfRule type="expression" dxfId="1316" priority="435">
      <formula>$C$199="Activo"</formula>
    </cfRule>
  </conditionalFormatting>
  <conditionalFormatting sqref="F205">
    <cfRule type="expression" dxfId="1315" priority="434">
      <formula>$C$205="Activo"</formula>
    </cfRule>
  </conditionalFormatting>
  <conditionalFormatting sqref="F206">
    <cfRule type="expression" dxfId="1314" priority="433">
      <formula>$C$206="Activo"</formula>
    </cfRule>
  </conditionalFormatting>
  <conditionalFormatting sqref="F207">
    <cfRule type="expression" dxfId="1313" priority="432">
      <formula>$C$207="Activo"</formula>
    </cfRule>
  </conditionalFormatting>
  <conditionalFormatting sqref="F208">
    <cfRule type="expression" dxfId="1312" priority="431">
      <formula>$C$208="Activo"</formula>
    </cfRule>
  </conditionalFormatting>
  <conditionalFormatting sqref="F209">
    <cfRule type="expression" dxfId="1311" priority="430">
      <formula>$C$209="Activo"</formula>
    </cfRule>
  </conditionalFormatting>
  <conditionalFormatting sqref="F210">
    <cfRule type="expression" dxfId="1310" priority="429">
      <formula>$C$210="Activo"</formula>
    </cfRule>
  </conditionalFormatting>
  <conditionalFormatting sqref="F211">
    <cfRule type="expression" dxfId="1309" priority="428">
      <formula>$C$211="Activo"</formula>
    </cfRule>
  </conditionalFormatting>
  <conditionalFormatting sqref="F212">
    <cfRule type="expression" dxfId="1308" priority="427">
      <formula>$C$212="Activo"</formula>
    </cfRule>
  </conditionalFormatting>
  <conditionalFormatting sqref="F213">
    <cfRule type="expression" dxfId="1307" priority="426">
      <formula>$C$213="Activo"</formula>
    </cfRule>
  </conditionalFormatting>
  <conditionalFormatting sqref="F214">
    <cfRule type="expression" dxfId="1306" priority="425">
      <formula>$C$214="Activo"</formula>
    </cfRule>
  </conditionalFormatting>
  <conditionalFormatting sqref="F215">
    <cfRule type="expression" dxfId="1305" priority="424">
      <formula>$C$215="Activo"</formula>
    </cfRule>
  </conditionalFormatting>
  <conditionalFormatting sqref="F216">
    <cfRule type="expression" dxfId="1304" priority="423">
      <formula>$C$216="Activo"</formula>
    </cfRule>
  </conditionalFormatting>
  <conditionalFormatting sqref="F217">
    <cfRule type="expression" dxfId="1303" priority="422">
      <formula>$C$217="Activo"</formula>
    </cfRule>
  </conditionalFormatting>
  <conditionalFormatting sqref="F218">
    <cfRule type="expression" dxfId="1302" priority="421">
      <formula>$C$218="Activo"</formula>
    </cfRule>
  </conditionalFormatting>
  <conditionalFormatting sqref="F219">
    <cfRule type="expression" dxfId="1301" priority="420">
      <formula>$C$219="Activo"</formula>
    </cfRule>
  </conditionalFormatting>
  <conditionalFormatting sqref="F220">
    <cfRule type="expression" dxfId="1300" priority="419">
      <formula>$C$220="Activo"</formula>
    </cfRule>
  </conditionalFormatting>
  <conditionalFormatting sqref="F226">
    <cfRule type="expression" dxfId="1299" priority="418">
      <formula>$C$226="Activo"</formula>
    </cfRule>
  </conditionalFormatting>
  <conditionalFormatting sqref="F227">
    <cfRule type="expression" dxfId="1298" priority="417">
      <formula>$C$227="Activo"</formula>
    </cfRule>
  </conditionalFormatting>
  <conditionalFormatting sqref="F228">
    <cfRule type="expression" dxfId="1297" priority="416">
      <formula>$C$228="Activo"</formula>
    </cfRule>
  </conditionalFormatting>
  <conditionalFormatting sqref="F229">
    <cfRule type="expression" dxfId="1296" priority="415">
      <formula>$C$229="Activo"</formula>
    </cfRule>
  </conditionalFormatting>
  <conditionalFormatting sqref="F230">
    <cfRule type="expression" dxfId="1295" priority="414">
      <formula>$C$230="Activo"</formula>
    </cfRule>
  </conditionalFormatting>
  <conditionalFormatting sqref="F231">
    <cfRule type="expression" dxfId="1294" priority="413">
      <formula>$C$231="Activo"</formula>
    </cfRule>
  </conditionalFormatting>
  <conditionalFormatting sqref="F232">
    <cfRule type="expression" dxfId="1293" priority="412">
      <formula>$C$232="Activo"</formula>
    </cfRule>
  </conditionalFormatting>
  <conditionalFormatting sqref="F233">
    <cfRule type="expression" dxfId="1292" priority="411">
      <formula>$C$233="Activo"</formula>
    </cfRule>
  </conditionalFormatting>
  <conditionalFormatting sqref="F234">
    <cfRule type="expression" dxfId="1291" priority="410">
      <formula>$C$234="Activo"</formula>
    </cfRule>
  </conditionalFormatting>
  <conditionalFormatting sqref="F235">
    <cfRule type="expression" dxfId="1290" priority="409">
      <formula>$C$235="Activo"</formula>
    </cfRule>
  </conditionalFormatting>
  <conditionalFormatting sqref="F236">
    <cfRule type="expression" dxfId="1289" priority="408">
      <formula>$C$236="Activo"</formula>
    </cfRule>
  </conditionalFormatting>
  <conditionalFormatting sqref="F237">
    <cfRule type="expression" dxfId="1288" priority="407">
      <formula>$C$237="Activo"</formula>
    </cfRule>
  </conditionalFormatting>
  <conditionalFormatting sqref="F242">
    <cfRule type="expression" dxfId="1287" priority="406">
      <formula>$C$242="Activo"</formula>
    </cfRule>
  </conditionalFormatting>
  <conditionalFormatting sqref="F243">
    <cfRule type="expression" dxfId="1286" priority="405">
      <formula>$C$243="Activo"</formula>
    </cfRule>
  </conditionalFormatting>
  <conditionalFormatting sqref="F244">
    <cfRule type="expression" dxfId="1285" priority="404">
      <formula>$C$244="Activo"</formula>
    </cfRule>
  </conditionalFormatting>
  <conditionalFormatting sqref="F245">
    <cfRule type="expression" dxfId="1284" priority="403">
      <formula>$C$245="Activo"</formula>
    </cfRule>
  </conditionalFormatting>
  <conditionalFormatting sqref="F246">
    <cfRule type="expression" dxfId="1283" priority="402">
      <formula>$C$246="Activo"</formula>
    </cfRule>
  </conditionalFormatting>
  <conditionalFormatting sqref="F247">
    <cfRule type="expression" dxfId="1282" priority="401">
      <formula>$C$247="Activo"</formula>
    </cfRule>
  </conditionalFormatting>
  <conditionalFormatting sqref="F248">
    <cfRule type="expression" dxfId="1281" priority="400">
      <formula>$C$248="Activo"</formula>
    </cfRule>
  </conditionalFormatting>
  <conditionalFormatting sqref="F249">
    <cfRule type="expression" dxfId="1280" priority="399">
      <formula>$C$249="Activo"</formula>
    </cfRule>
  </conditionalFormatting>
  <conditionalFormatting sqref="F255">
    <cfRule type="expression" dxfId="1279" priority="398">
      <formula>$C$255="Activo"</formula>
    </cfRule>
  </conditionalFormatting>
  <conditionalFormatting sqref="F256">
    <cfRule type="expression" dxfId="1278" priority="397">
      <formula>$C$256="Activo"</formula>
    </cfRule>
  </conditionalFormatting>
  <conditionalFormatting sqref="F257">
    <cfRule type="expression" dxfId="1277" priority="396">
      <formula>$C$257="Activo"</formula>
    </cfRule>
  </conditionalFormatting>
  <conditionalFormatting sqref="F258">
    <cfRule type="expression" dxfId="1276" priority="395">
      <formula>$C$258="Activo"</formula>
    </cfRule>
  </conditionalFormatting>
  <conditionalFormatting sqref="F259">
    <cfRule type="expression" dxfId="1275" priority="394">
      <formula>$C$259="Activo"</formula>
    </cfRule>
  </conditionalFormatting>
  <conditionalFormatting sqref="F260">
    <cfRule type="expression" dxfId="1274" priority="393">
      <formula>$C$260="Activo"</formula>
    </cfRule>
  </conditionalFormatting>
  <conditionalFormatting sqref="F261">
    <cfRule type="expression" dxfId="1273" priority="392">
      <formula>$C$261="Activo"</formula>
    </cfRule>
  </conditionalFormatting>
  <conditionalFormatting sqref="F263">
    <cfRule type="expression" dxfId="1272" priority="391">
      <formula>$C$263="Activo"</formula>
    </cfRule>
  </conditionalFormatting>
  <conditionalFormatting sqref="F264">
    <cfRule type="expression" dxfId="1271" priority="390">
      <formula>$C$264="Activo"</formula>
    </cfRule>
  </conditionalFormatting>
  <conditionalFormatting sqref="F265">
    <cfRule type="expression" dxfId="1270" priority="389">
      <formula>$C$265="Activo"</formula>
    </cfRule>
  </conditionalFormatting>
  <conditionalFormatting sqref="F266">
    <cfRule type="expression" dxfId="1269" priority="388">
      <formula>$C$266="Activo"</formula>
    </cfRule>
  </conditionalFormatting>
  <conditionalFormatting sqref="F267">
    <cfRule type="expression" dxfId="1268" priority="387">
      <formula>$C$267="Activo"</formula>
    </cfRule>
  </conditionalFormatting>
  <conditionalFormatting sqref="F268">
    <cfRule type="expression" dxfId="1267" priority="386">
      <formula>$C$268="Activo"</formula>
    </cfRule>
  </conditionalFormatting>
  <conditionalFormatting sqref="F269">
    <cfRule type="expression" dxfId="1266" priority="227">
      <formula>$C$269="Activo"</formula>
    </cfRule>
  </conditionalFormatting>
  <conditionalFormatting sqref="F270">
    <cfRule type="expression" dxfId="1265" priority="226">
      <formula>$C$270="Activo"</formula>
    </cfRule>
  </conditionalFormatting>
  <conditionalFormatting sqref="F271">
    <cfRule type="expression" dxfId="1264" priority="225">
      <formula>$C$271="Activo"</formula>
    </cfRule>
  </conditionalFormatting>
  <conditionalFormatting sqref="F272">
    <cfRule type="expression" dxfId="1263" priority="224">
      <formula>$C$272="Activo"</formula>
    </cfRule>
  </conditionalFormatting>
  <conditionalFormatting sqref="F273">
    <cfRule type="expression" dxfId="1262" priority="223">
      <formula>$C$273="Activo"</formula>
    </cfRule>
  </conditionalFormatting>
  <conditionalFormatting sqref="F274">
    <cfRule type="expression" dxfId="1261" priority="222">
      <formula>$C$274="Activo"</formula>
    </cfRule>
  </conditionalFormatting>
  <conditionalFormatting sqref="F275">
    <cfRule type="expression" dxfId="1260" priority="221">
      <formula>$C$275="Activo"</formula>
    </cfRule>
  </conditionalFormatting>
  <conditionalFormatting sqref="F280">
    <cfRule type="expression" dxfId="1259" priority="208">
      <formula>$C$280="Activo"</formula>
    </cfRule>
  </conditionalFormatting>
  <conditionalFormatting sqref="F281">
    <cfRule type="expression" dxfId="1258" priority="207">
      <formula>$C$281="Activo"</formula>
    </cfRule>
  </conditionalFormatting>
  <conditionalFormatting sqref="F282">
    <cfRule type="expression" dxfId="1257" priority="206">
      <formula>$C$282="Activo"</formula>
    </cfRule>
  </conditionalFormatting>
  <conditionalFormatting sqref="F283">
    <cfRule type="expression" dxfId="1256" priority="205">
      <formula>$C$283="Activo"</formula>
    </cfRule>
  </conditionalFormatting>
  <conditionalFormatting sqref="F284">
    <cfRule type="expression" dxfId="1255" priority="204">
      <formula>$C$284="Activo"</formula>
    </cfRule>
  </conditionalFormatting>
  <conditionalFormatting sqref="F285">
    <cfRule type="expression" dxfId="1254" priority="203">
      <formula>$C$285="Activo"</formula>
    </cfRule>
  </conditionalFormatting>
  <conditionalFormatting sqref="F286">
    <cfRule type="expression" dxfId="1253" priority="202">
      <formula>$C$286="Activo"</formula>
    </cfRule>
  </conditionalFormatting>
  <conditionalFormatting sqref="F287">
    <cfRule type="expression" dxfId="1252" priority="201">
      <formula>$C$287="Activo"</formula>
    </cfRule>
  </conditionalFormatting>
  <conditionalFormatting sqref="F288">
    <cfRule type="expression" dxfId="1251" priority="200">
      <formula>$C$288="Activo"</formula>
    </cfRule>
  </conditionalFormatting>
  <conditionalFormatting sqref="F289">
    <cfRule type="expression" dxfId="1250" priority="199">
      <formula>$C$289="Activo"</formula>
    </cfRule>
  </conditionalFormatting>
  <conditionalFormatting sqref="F290">
    <cfRule type="expression" dxfId="1249" priority="198">
      <formula>$C$290="Activo"</formula>
    </cfRule>
  </conditionalFormatting>
  <conditionalFormatting sqref="F291">
    <cfRule type="expression" dxfId="1248" priority="197">
      <formula>$C$291="Activo"</formula>
    </cfRule>
  </conditionalFormatting>
  <conditionalFormatting sqref="F292">
    <cfRule type="expression" dxfId="1247" priority="196">
      <formula>$C$292="Activo"</formula>
    </cfRule>
  </conditionalFormatting>
  <conditionalFormatting sqref="F293">
    <cfRule type="expression" dxfId="1246" priority="195">
      <formula>$C$293="Activo"</formula>
    </cfRule>
  </conditionalFormatting>
  <conditionalFormatting sqref="F294">
    <cfRule type="expression" dxfId="1245" priority="194">
      <formula>$C$294="Activo"</formula>
    </cfRule>
  </conditionalFormatting>
  <conditionalFormatting sqref="F299">
    <cfRule type="expression" dxfId="1244" priority="179">
      <formula>$C$299="Activo"</formula>
    </cfRule>
  </conditionalFormatting>
  <conditionalFormatting sqref="F300">
    <cfRule type="expression" dxfId="1243" priority="178">
      <formula>$C$300="Activo"</formula>
    </cfRule>
  </conditionalFormatting>
  <conditionalFormatting sqref="F301">
    <cfRule type="expression" dxfId="1242" priority="177">
      <formula>$C$301="Activo"</formula>
    </cfRule>
  </conditionalFormatting>
  <conditionalFormatting sqref="F302:F303">
    <cfRule type="expression" dxfId="1241" priority="176">
      <formula>$C$302="Activo"</formula>
    </cfRule>
  </conditionalFormatting>
  <conditionalFormatting sqref="F304">
    <cfRule type="expression" dxfId="1240" priority="175">
      <formula>$C$304="Activo"</formula>
    </cfRule>
  </conditionalFormatting>
  <conditionalFormatting sqref="F305">
    <cfRule type="expression" dxfId="1239" priority="174">
      <formula>$C$305="Activo"</formula>
    </cfRule>
  </conditionalFormatting>
  <conditionalFormatting sqref="F306">
    <cfRule type="expression" dxfId="1238" priority="173">
      <formula>$C$306="Activo"</formula>
    </cfRule>
  </conditionalFormatting>
  <conditionalFormatting sqref="F307">
    <cfRule type="expression" dxfId="1237" priority="172">
      <formula>$C$307="Activo"</formula>
    </cfRule>
  </conditionalFormatting>
  <conditionalFormatting sqref="F308">
    <cfRule type="expression" dxfId="1236" priority="171">
      <formula>$C$308="Activo"</formula>
    </cfRule>
  </conditionalFormatting>
  <conditionalFormatting sqref="F309">
    <cfRule type="expression" dxfId="1235" priority="170">
      <formula>$C$309="Activo"</formula>
    </cfRule>
  </conditionalFormatting>
  <conditionalFormatting sqref="F310">
    <cfRule type="expression" dxfId="1234" priority="169">
      <formula>$C$310="Activo"</formula>
    </cfRule>
  </conditionalFormatting>
  <conditionalFormatting sqref="F315">
    <cfRule type="expression" dxfId="1233" priority="151">
      <formula>$C$315="Activo"</formula>
    </cfRule>
  </conditionalFormatting>
  <conditionalFormatting sqref="F316">
    <cfRule type="expression" dxfId="1232" priority="150">
      <formula>$C$316="Activo"</formula>
    </cfRule>
  </conditionalFormatting>
  <conditionalFormatting sqref="F317">
    <cfRule type="expression" dxfId="1231" priority="149">
      <formula>$C$317="Activo"</formula>
    </cfRule>
  </conditionalFormatting>
  <conditionalFormatting sqref="F318">
    <cfRule type="expression" dxfId="1230" priority="148">
      <formula>$C$318="Activo"</formula>
    </cfRule>
  </conditionalFormatting>
  <conditionalFormatting sqref="F319">
    <cfRule type="expression" dxfId="1229" priority="147">
      <formula>$C$319="Activo"</formula>
    </cfRule>
  </conditionalFormatting>
  <conditionalFormatting sqref="F320">
    <cfRule type="expression" dxfId="1228" priority="146">
      <formula>$C$320="Activo"</formula>
    </cfRule>
  </conditionalFormatting>
  <conditionalFormatting sqref="F321">
    <cfRule type="expression" dxfId="1227" priority="145">
      <formula>$C$321="Activo"</formula>
    </cfRule>
  </conditionalFormatting>
  <conditionalFormatting sqref="F328:F343">
    <cfRule type="cellIs" dxfId="1226" priority="7" operator="equal">
      <formula>0</formula>
    </cfRule>
  </conditionalFormatting>
  <conditionalFormatting sqref="G9">
    <cfRule type="notContainsBlanks" dxfId="1225" priority="1">
      <formula>LEN(TRIM(G9))&gt;0</formula>
    </cfRule>
  </conditionalFormatting>
  <conditionalFormatting sqref="G12:G14 G18:G19">
    <cfRule type="notContainsBlanks" dxfId="1224" priority="2">
      <formula>LEN(TRIM(G12))&gt;0</formula>
    </cfRule>
  </conditionalFormatting>
  <conditionalFormatting sqref="G33:G34">
    <cfRule type="expression" dxfId="1223" priority="141">
      <formula>$C$33="Activo"</formula>
    </cfRule>
  </conditionalFormatting>
  <conditionalFormatting sqref="G35">
    <cfRule type="expression" dxfId="1222" priority="385">
      <formula>$C$35="Activo"</formula>
    </cfRule>
  </conditionalFormatting>
  <conditionalFormatting sqref="G36">
    <cfRule type="expression" dxfId="1221" priority="384">
      <formula>$C$36="Activo"</formula>
    </cfRule>
  </conditionalFormatting>
  <conditionalFormatting sqref="G37">
    <cfRule type="expression" dxfId="1220" priority="383">
      <formula>$C$37="Activo"</formula>
    </cfRule>
  </conditionalFormatting>
  <conditionalFormatting sqref="G38">
    <cfRule type="expression" dxfId="1219" priority="382">
      <formula>$C$38="Activo"</formula>
    </cfRule>
  </conditionalFormatting>
  <conditionalFormatting sqref="G39">
    <cfRule type="expression" dxfId="1218" priority="381">
      <formula>$C$39="Activo"</formula>
    </cfRule>
  </conditionalFormatting>
  <conditionalFormatting sqref="G40">
    <cfRule type="expression" dxfId="1217" priority="380">
      <formula>$C$40="Activo"</formula>
    </cfRule>
  </conditionalFormatting>
  <conditionalFormatting sqref="G41">
    <cfRule type="expression" dxfId="1216" priority="379">
      <formula>$C$41="Activo"</formula>
    </cfRule>
  </conditionalFormatting>
  <conditionalFormatting sqref="G42">
    <cfRule type="expression" dxfId="1215" priority="378">
      <formula>$C$42="Activo"</formula>
    </cfRule>
  </conditionalFormatting>
  <conditionalFormatting sqref="G43">
    <cfRule type="expression" dxfId="1214" priority="377">
      <formula>$C$43="Activo"</formula>
    </cfRule>
  </conditionalFormatting>
  <conditionalFormatting sqref="G44">
    <cfRule type="expression" dxfId="1213" priority="376">
      <formula>$C$44="Activo"</formula>
    </cfRule>
  </conditionalFormatting>
  <conditionalFormatting sqref="G45">
    <cfRule type="expression" dxfId="1212" priority="375">
      <formula>$C$45="Activo"</formula>
    </cfRule>
  </conditionalFormatting>
  <conditionalFormatting sqref="G46">
    <cfRule type="expression" dxfId="1211" priority="374">
      <formula>$C$46="Activo"</formula>
    </cfRule>
  </conditionalFormatting>
  <conditionalFormatting sqref="G47">
    <cfRule type="expression" dxfId="1210" priority="373">
      <formula>$C$47="Activo"</formula>
    </cfRule>
  </conditionalFormatting>
  <conditionalFormatting sqref="G52">
    <cfRule type="expression" dxfId="1209" priority="140">
      <formula>$C$52="Activo"</formula>
    </cfRule>
  </conditionalFormatting>
  <conditionalFormatting sqref="G53">
    <cfRule type="expression" dxfId="1208" priority="372">
      <formula>$C$53="Activo"</formula>
    </cfRule>
  </conditionalFormatting>
  <conditionalFormatting sqref="G54">
    <cfRule type="expression" dxfId="1207" priority="371">
      <formula>$C$54="Activo"</formula>
    </cfRule>
  </conditionalFormatting>
  <conditionalFormatting sqref="G55">
    <cfRule type="expression" dxfId="1206" priority="370">
      <formula>$C$55="Activo"</formula>
    </cfRule>
  </conditionalFormatting>
  <conditionalFormatting sqref="G56">
    <cfRule type="expression" dxfId="1205" priority="369">
      <formula>$C$56="Activo"</formula>
    </cfRule>
  </conditionalFormatting>
  <conditionalFormatting sqref="G57">
    <cfRule type="expression" dxfId="1204" priority="368">
      <formula>$C$57="Activo"</formula>
    </cfRule>
  </conditionalFormatting>
  <conditionalFormatting sqref="G58">
    <cfRule type="expression" dxfId="1203" priority="367">
      <formula>$C$58="Activo"</formula>
    </cfRule>
  </conditionalFormatting>
  <conditionalFormatting sqref="G59">
    <cfRule type="expression" dxfId="1202" priority="366">
      <formula>$C$59="Activo"</formula>
    </cfRule>
  </conditionalFormatting>
  <conditionalFormatting sqref="G64">
    <cfRule type="expression" dxfId="1201" priority="127">
      <formula>$C$64="Activo"</formula>
    </cfRule>
  </conditionalFormatting>
  <conditionalFormatting sqref="G65">
    <cfRule type="expression" dxfId="1200" priority="365">
      <formula>$C$65="Activo"</formula>
    </cfRule>
  </conditionalFormatting>
  <conditionalFormatting sqref="G66">
    <cfRule type="expression" dxfId="1199" priority="364">
      <formula>$C$66="Activo"</formula>
    </cfRule>
  </conditionalFormatting>
  <conditionalFormatting sqref="G67">
    <cfRule type="expression" dxfId="1198" priority="363">
      <formula>$C$67="Activo"</formula>
    </cfRule>
  </conditionalFormatting>
  <conditionalFormatting sqref="G68">
    <cfRule type="expression" dxfId="1197" priority="362">
      <formula>$C$68="Activo"</formula>
    </cfRule>
  </conditionalFormatting>
  <conditionalFormatting sqref="G69">
    <cfRule type="expression" dxfId="1196" priority="361">
      <formula>$C$69="Activo"</formula>
    </cfRule>
  </conditionalFormatting>
  <conditionalFormatting sqref="G74">
    <cfRule type="expression" dxfId="1195" priority="129">
      <formula>$C$74="Activo"</formula>
    </cfRule>
  </conditionalFormatting>
  <conditionalFormatting sqref="G75">
    <cfRule type="expression" dxfId="1194" priority="360">
      <formula>$C$75="Activo"</formula>
    </cfRule>
  </conditionalFormatting>
  <conditionalFormatting sqref="G76">
    <cfRule type="expression" dxfId="1193" priority="359">
      <formula>$C$76="Activo"</formula>
    </cfRule>
  </conditionalFormatting>
  <conditionalFormatting sqref="G77">
    <cfRule type="expression" dxfId="1192" priority="358">
      <formula>$C$77="Activo"</formula>
    </cfRule>
  </conditionalFormatting>
  <conditionalFormatting sqref="G78">
    <cfRule type="expression" dxfId="1191" priority="357">
      <formula>$C$78="Activo"</formula>
    </cfRule>
  </conditionalFormatting>
  <conditionalFormatting sqref="G79">
    <cfRule type="expression" dxfId="1190" priority="356">
      <formula>$C$79="Activo"</formula>
    </cfRule>
  </conditionalFormatting>
  <conditionalFormatting sqref="G80">
    <cfRule type="expression" dxfId="1189" priority="355">
      <formula>$C$80="Activo"</formula>
    </cfRule>
  </conditionalFormatting>
  <conditionalFormatting sqref="G81">
    <cfRule type="expression" dxfId="1188" priority="354">
      <formula>$C$81="Activo"</formula>
    </cfRule>
  </conditionalFormatting>
  <conditionalFormatting sqref="G86">
    <cfRule type="expression" dxfId="1187" priority="128">
      <formula>$C$86="Activo"</formula>
    </cfRule>
  </conditionalFormatting>
  <conditionalFormatting sqref="G87">
    <cfRule type="expression" dxfId="1186" priority="353">
      <formula>$C$87="activo"</formula>
    </cfRule>
  </conditionalFormatting>
  <conditionalFormatting sqref="G88">
    <cfRule type="expression" dxfId="1185" priority="352">
      <formula>$C$88="activo"</formula>
    </cfRule>
  </conditionalFormatting>
  <conditionalFormatting sqref="G89">
    <cfRule type="expression" dxfId="1184" priority="351">
      <formula>$C$89="activo"</formula>
    </cfRule>
  </conditionalFormatting>
  <conditionalFormatting sqref="G90">
    <cfRule type="expression" dxfId="1183" priority="350">
      <formula>$C$90="activo"</formula>
    </cfRule>
  </conditionalFormatting>
  <conditionalFormatting sqref="G91">
    <cfRule type="expression" dxfId="1182" priority="349">
      <formula>$C$91="activo"</formula>
    </cfRule>
  </conditionalFormatting>
  <conditionalFormatting sqref="G92">
    <cfRule type="expression" dxfId="1181" priority="348">
      <formula>$C$92="activo"</formula>
    </cfRule>
  </conditionalFormatting>
  <conditionalFormatting sqref="G97">
    <cfRule type="expression" dxfId="1180" priority="347">
      <formula>$C$97="activo"</formula>
    </cfRule>
  </conditionalFormatting>
  <conditionalFormatting sqref="G98">
    <cfRule type="expression" dxfId="1179" priority="346">
      <formula>$C$98="activo"</formula>
    </cfRule>
  </conditionalFormatting>
  <conditionalFormatting sqref="G99">
    <cfRule type="expression" dxfId="1178" priority="345">
      <formula>$C$99="activo"</formula>
    </cfRule>
  </conditionalFormatting>
  <conditionalFormatting sqref="G100">
    <cfRule type="expression" dxfId="1177" priority="344">
      <formula>$C$100="activo"</formula>
    </cfRule>
  </conditionalFormatting>
  <conditionalFormatting sqref="G101">
    <cfRule type="expression" dxfId="1176" priority="343">
      <formula>$C$101="activo"</formula>
    </cfRule>
  </conditionalFormatting>
  <conditionalFormatting sqref="G102">
    <cfRule type="expression" dxfId="1175" priority="342">
      <formula>$C$102="activo"</formula>
    </cfRule>
  </conditionalFormatting>
  <conditionalFormatting sqref="G103">
    <cfRule type="expression" dxfId="1174" priority="341">
      <formula>$C$103="activo"</formula>
    </cfRule>
  </conditionalFormatting>
  <conditionalFormatting sqref="G104">
    <cfRule type="expression" dxfId="1173" priority="340">
      <formula>$C$104="activo"</formula>
    </cfRule>
  </conditionalFormatting>
  <conditionalFormatting sqref="G105">
    <cfRule type="expression" dxfId="1172" priority="339">
      <formula>$C$105="activo"</formula>
    </cfRule>
  </conditionalFormatting>
  <conditionalFormatting sqref="G106">
    <cfRule type="expression" dxfId="1171" priority="338">
      <formula>$C$106="activo"</formula>
    </cfRule>
  </conditionalFormatting>
  <conditionalFormatting sqref="G107">
    <cfRule type="expression" dxfId="1170" priority="337">
      <formula>$C$107="activo"</formula>
    </cfRule>
  </conditionalFormatting>
  <conditionalFormatting sqref="G108">
    <cfRule type="expression" dxfId="1169" priority="336">
      <formula>$C$108="activo"</formula>
    </cfRule>
  </conditionalFormatting>
  <conditionalFormatting sqref="G109">
    <cfRule type="expression" dxfId="1168" priority="335">
      <formula>$C$109="activo"</formula>
    </cfRule>
  </conditionalFormatting>
  <conditionalFormatting sqref="G110">
    <cfRule type="expression" dxfId="1167" priority="334">
      <formula>$C$110="activo"</formula>
    </cfRule>
  </conditionalFormatting>
  <conditionalFormatting sqref="G111">
    <cfRule type="expression" dxfId="1166" priority="333">
      <formula>$C$111="activo"</formula>
    </cfRule>
  </conditionalFormatting>
  <conditionalFormatting sqref="G112">
    <cfRule type="expression" dxfId="1165" priority="332">
      <formula>$C$112="activo"</formula>
    </cfRule>
  </conditionalFormatting>
  <conditionalFormatting sqref="G113">
    <cfRule type="expression" dxfId="1164" priority="331">
      <formula>$C$113="activo"</formula>
    </cfRule>
  </conditionalFormatting>
  <conditionalFormatting sqref="G114">
    <cfRule type="expression" dxfId="1163" priority="330">
      <formula>$C$114="activo"</formula>
    </cfRule>
  </conditionalFormatting>
  <conditionalFormatting sqref="G115">
    <cfRule type="expression" dxfId="1162" priority="329">
      <formula>$C$115="activo"</formula>
    </cfRule>
  </conditionalFormatting>
  <conditionalFormatting sqref="G116">
    <cfRule type="expression" dxfId="1161" priority="328">
      <formula>$C$116="activo"</formula>
    </cfRule>
  </conditionalFormatting>
  <conditionalFormatting sqref="G117">
    <cfRule type="expression" dxfId="1160" priority="327">
      <formula>$C$117="activo"</formula>
    </cfRule>
  </conditionalFormatting>
  <conditionalFormatting sqref="G118">
    <cfRule type="expression" dxfId="1159" priority="326">
      <formula>$C$118="activo"</formula>
    </cfRule>
  </conditionalFormatting>
  <conditionalFormatting sqref="G119">
    <cfRule type="expression" dxfId="1158" priority="325">
      <formula>$C$119="activo"</formula>
    </cfRule>
  </conditionalFormatting>
  <conditionalFormatting sqref="G124">
    <cfRule type="expression" dxfId="1157" priority="139">
      <formula>$C$124="activo"</formula>
    </cfRule>
  </conditionalFormatting>
  <conditionalFormatting sqref="G125">
    <cfRule type="expression" dxfId="1156" priority="324">
      <formula>$C$125="activo"</formula>
    </cfRule>
  </conditionalFormatting>
  <conditionalFormatting sqref="G126">
    <cfRule type="expression" dxfId="1155" priority="323">
      <formula>$C$126="activo"</formula>
    </cfRule>
  </conditionalFormatting>
  <conditionalFormatting sqref="G127">
    <cfRule type="expression" dxfId="1154" priority="322">
      <formula>$C$127="activo"</formula>
    </cfRule>
  </conditionalFormatting>
  <conditionalFormatting sqref="G128">
    <cfRule type="expression" dxfId="1153" priority="321">
      <formula>$C$128="activo"</formula>
    </cfRule>
  </conditionalFormatting>
  <conditionalFormatting sqref="G129">
    <cfRule type="expression" dxfId="1152" priority="320">
      <formula>$C$129="activo"</formula>
    </cfRule>
  </conditionalFormatting>
  <conditionalFormatting sqref="G130">
    <cfRule type="expression" dxfId="1151" priority="319">
      <formula>$C$130="activo"</formula>
    </cfRule>
  </conditionalFormatting>
  <conditionalFormatting sqref="G131">
    <cfRule type="expression" dxfId="1150" priority="318">
      <formula>$C$131="activo"</formula>
    </cfRule>
  </conditionalFormatting>
  <conditionalFormatting sqref="G132">
    <cfRule type="expression" dxfId="1149" priority="317">
      <formula>$C$132="activo"</formula>
    </cfRule>
  </conditionalFormatting>
  <conditionalFormatting sqref="G133">
    <cfRule type="expression" dxfId="1148" priority="316">
      <formula>$C$133="activo"</formula>
    </cfRule>
  </conditionalFormatting>
  <conditionalFormatting sqref="G134">
    <cfRule type="expression" dxfId="1147" priority="315">
      <formula>$C$134="activo"</formula>
    </cfRule>
  </conditionalFormatting>
  <conditionalFormatting sqref="G135">
    <cfRule type="expression" dxfId="1146" priority="314">
      <formula>$C$135="activo"</formula>
    </cfRule>
  </conditionalFormatting>
  <conditionalFormatting sqref="G136">
    <cfRule type="expression" dxfId="1145" priority="313">
      <formula>$C$136="activo"</formula>
    </cfRule>
  </conditionalFormatting>
  <conditionalFormatting sqref="G137">
    <cfRule type="expression" dxfId="1144" priority="312">
      <formula>$C$137="activo"</formula>
    </cfRule>
  </conditionalFormatting>
  <conditionalFormatting sqref="G138">
    <cfRule type="expression" dxfId="1143" priority="311">
      <formula>$C$138="activo"</formula>
    </cfRule>
  </conditionalFormatting>
  <conditionalFormatting sqref="G143">
    <cfRule type="expression" dxfId="1142" priority="138">
      <formula>$C$143="activo"</formula>
    </cfRule>
  </conditionalFormatting>
  <conditionalFormatting sqref="G144">
    <cfRule type="expression" dxfId="1141" priority="309">
      <formula>$C$144="activo"</formula>
    </cfRule>
  </conditionalFormatting>
  <conditionalFormatting sqref="G145">
    <cfRule type="expression" dxfId="1140" priority="308">
      <formula>$C$145="activo"</formula>
    </cfRule>
  </conditionalFormatting>
  <conditionalFormatting sqref="G146">
    <cfRule type="expression" dxfId="1139" priority="307">
      <formula>$C$146="activo"</formula>
    </cfRule>
  </conditionalFormatting>
  <conditionalFormatting sqref="G147">
    <cfRule type="expression" dxfId="1138" priority="306">
      <formula>$C$147="activo"</formula>
    </cfRule>
  </conditionalFormatting>
  <conditionalFormatting sqref="G148">
    <cfRule type="expression" dxfId="1137" priority="305">
      <formula>$C$148="activo"</formula>
    </cfRule>
  </conditionalFormatting>
  <conditionalFormatting sqref="G149">
    <cfRule type="expression" dxfId="1136" priority="304">
      <formula>$C$149="activo"</formula>
    </cfRule>
  </conditionalFormatting>
  <conditionalFormatting sqref="G150">
    <cfRule type="expression" dxfId="1135" priority="303">
      <formula>$C$150="activo"</formula>
    </cfRule>
  </conditionalFormatting>
  <conditionalFormatting sqref="G151">
    <cfRule type="expression" dxfId="1134" priority="302">
      <formula>$C$151="activo"</formula>
    </cfRule>
  </conditionalFormatting>
  <conditionalFormatting sqref="G152">
    <cfRule type="expression" dxfId="1133" priority="301">
      <formula>$C$152="activo"</formula>
    </cfRule>
  </conditionalFormatting>
  <conditionalFormatting sqref="G153">
    <cfRule type="expression" dxfId="1132" priority="300">
      <formula>$C$153="activo"</formula>
    </cfRule>
  </conditionalFormatting>
  <conditionalFormatting sqref="G158">
    <cfRule type="expression" dxfId="1131" priority="134">
      <formula>$C$158="activo"</formula>
    </cfRule>
  </conditionalFormatting>
  <conditionalFormatting sqref="G159">
    <cfRule type="expression" dxfId="1130" priority="299">
      <formula>$C$159="activo"</formula>
    </cfRule>
  </conditionalFormatting>
  <conditionalFormatting sqref="G160">
    <cfRule type="expression" dxfId="1129" priority="298">
      <formula>$C$160="activo"</formula>
    </cfRule>
  </conditionalFormatting>
  <conditionalFormatting sqref="G161">
    <cfRule type="expression" dxfId="1128" priority="297">
      <formula>$C$161="activo"</formula>
    </cfRule>
  </conditionalFormatting>
  <conditionalFormatting sqref="G166">
    <cfRule type="expression" dxfId="1127" priority="296">
      <formula>$C$166="activo"</formula>
    </cfRule>
  </conditionalFormatting>
  <conditionalFormatting sqref="G167">
    <cfRule type="expression" dxfId="1126" priority="295">
      <formula>$C$167="activo"</formula>
    </cfRule>
  </conditionalFormatting>
  <conditionalFormatting sqref="G168">
    <cfRule type="expression" dxfId="1125" priority="294">
      <formula>$C$168="activo"</formula>
    </cfRule>
  </conditionalFormatting>
  <conditionalFormatting sqref="G169">
    <cfRule type="expression" dxfId="1124" priority="293">
      <formula>$C$169="activo"</formula>
    </cfRule>
  </conditionalFormatting>
  <conditionalFormatting sqref="G170">
    <cfRule type="expression" dxfId="1123" priority="292">
      <formula>$C$170="activo"</formula>
    </cfRule>
  </conditionalFormatting>
  <conditionalFormatting sqref="G171">
    <cfRule type="expression" dxfId="1122" priority="291">
      <formula>$C$171="Activo"</formula>
    </cfRule>
  </conditionalFormatting>
  <conditionalFormatting sqref="G172">
    <cfRule type="expression" dxfId="1121" priority="290">
      <formula>$C$172="Activo"</formula>
    </cfRule>
  </conditionalFormatting>
  <conditionalFormatting sqref="G173">
    <cfRule type="expression" dxfId="1120" priority="289">
      <formula>$C$173="Activo"</formula>
    </cfRule>
  </conditionalFormatting>
  <conditionalFormatting sqref="G174">
    <cfRule type="expression" dxfId="1119" priority="288">
      <formula>$C$174="Activo"</formula>
    </cfRule>
  </conditionalFormatting>
  <conditionalFormatting sqref="G175">
    <cfRule type="expression" dxfId="1118" priority="287">
      <formula>$C$175="Activo"</formula>
    </cfRule>
  </conditionalFormatting>
  <conditionalFormatting sqref="G176">
    <cfRule type="expression" dxfId="1117" priority="286">
      <formula>$C$176="Activo"</formula>
    </cfRule>
  </conditionalFormatting>
  <conditionalFormatting sqref="G177">
    <cfRule type="expression" dxfId="1116" priority="285">
      <formula>$C$177="Activo"</formula>
    </cfRule>
  </conditionalFormatting>
  <conditionalFormatting sqref="G178">
    <cfRule type="expression" dxfId="1115" priority="284">
      <formula>$C$178="Activo"</formula>
    </cfRule>
  </conditionalFormatting>
  <conditionalFormatting sqref="G179">
    <cfRule type="expression" dxfId="1114" priority="283">
      <formula>$C$179="Activo"</formula>
    </cfRule>
  </conditionalFormatting>
  <conditionalFormatting sqref="G180">
    <cfRule type="expression" dxfId="1113" priority="282">
      <formula>$C$180="Activo"</formula>
    </cfRule>
  </conditionalFormatting>
  <conditionalFormatting sqref="G181">
    <cfRule type="expression" dxfId="1112" priority="281">
      <formula>$C$181="Activo"</formula>
    </cfRule>
  </conditionalFormatting>
  <conditionalFormatting sqref="G182">
    <cfRule type="expression" dxfId="1111" priority="280">
      <formula>$C$182="Activo"</formula>
    </cfRule>
  </conditionalFormatting>
  <conditionalFormatting sqref="G183">
    <cfRule type="expression" dxfId="1110" priority="279">
      <formula>$C$183="Activo"</formula>
    </cfRule>
  </conditionalFormatting>
  <conditionalFormatting sqref="G184">
    <cfRule type="expression" dxfId="1109" priority="278">
      <formula>$C$184="Activo"</formula>
    </cfRule>
  </conditionalFormatting>
  <conditionalFormatting sqref="G185">
    <cfRule type="expression" dxfId="1108" priority="277">
      <formula>$C$185="Activo"</formula>
    </cfRule>
  </conditionalFormatting>
  <conditionalFormatting sqref="G190">
    <cfRule type="expression" dxfId="1107" priority="276">
      <formula>$C$190="Activo"</formula>
    </cfRule>
  </conditionalFormatting>
  <conditionalFormatting sqref="G191">
    <cfRule type="expression" dxfId="1106" priority="275">
      <formula>$C$191="Activo"</formula>
    </cfRule>
  </conditionalFormatting>
  <conditionalFormatting sqref="G192">
    <cfRule type="expression" dxfId="1105" priority="274">
      <formula>$C$192="Activo"</formula>
    </cfRule>
  </conditionalFormatting>
  <conditionalFormatting sqref="G193">
    <cfRule type="expression" dxfId="1104" priority="273">
      <formula>$C$193="Activo"</formula>
    </cfRule>
  </conditionalFormatting>
  <conditionalFormatting sqref="G194">
    <cfRule type="expression" dxfId="1103" priority="272">
      <formula>$C$194="Activo"</formula>
    </cfRule>
  </conditionalFormatting>
  <conditionalFormatting sqref="G195">
    <cfRule type="expression" dxfId="1102" priority="271">
      <formula>$C$195="Activo"</formula>
    </cfRule>
  </conditionalFormatting>
  <conditionalFormatting sqref="G196">
    <cfRule type="expression" dxfId="1101" priority="270">
      <formula>$C$196="Activo"</formula>
    </cfRule>
  </conditionalFormatting>
  <conditionalFormatting sqref="G197">
    <cfRule type="expression" dxfId="1100" priority="269">
      <formula>$C$197="Activo"</formula>
    </cfRule>
  </conditionalFormatting>
  <conditionalFormatting sqref="G198">
    <cfRule type="expression" dxfId="1099" priority="268">
      <formula>$C$198="Activo"</formula>
    </cfRule>
  </conditionalFormatting>
  <conditionalFormatting sqref="G199">
    <cfRule type="expression" dxfId="1098" priority="142">
      <formula>$C$199="Activo"</formula>
    </cfRule>
  </conditionalFormatting>
  <conditionalFormatting sqref="G205">
    <cfRule type="expression" dxfId="1097" priority="133">
      <formula>$C$205="Activo"</formula>
    </cfRule>
  </conditionalFormatting>
  <conditionalFormatting sqref="G206">
    <cfRule type="expression" dxfId="1096" priority="267">
      <formula>$C$206="Activo"</formula>
    </cfRule>
  </conditionalFormatting>
  <conditionalFormatting sqref="G207">
    <cfRule type="expression" dxfId="1095" priority="266">
      <formula>$C$207="Activo"</formula>
    </cfRule>
  </conditionalFormatting>
  <conditionalFormatting sqref="G208">
    <cfRule type="expression" dxfId="1094" priority="265">
      <formula>$C$208="Activo"</formula>
    </cfRule>
  </conditionalFormatting>
  <conditionalFormatting sqref="G209">
    <cfRule type="expression" dxfId="1093" priority="264">
      <formula>$C$209="Activo"</formula>
    </cfRule>
  </conditionalFormatting>
  <conditionalFormatting sqref="G210">
    <cfRule type="expression" dxfId="1092" priority="263">
      <formula>$C$210="Activo"</formula>
    </cfRule>
  </conditionalFormatting>
  <conditionalFormatting sqref="G211">
    <cfRule type="expression" dxfId="1091" priority="262">
      <formula>$C$211="Activo"</formula>
    </cfRule>
  </conditionalFormatting>
  <conditionalFormatting sqref="G212">
    <cfRule type="expression" dxfId="1090" priority="261">
      <formula>$C$212="Activo"</formula>
    </cfRule>
  </conditionalFormatting>
  <conditionalFormatting sqref="G213">
    <cfRule type="expression" dxfId="1089" priority="260">
      <formula>$C$213="Activo"</formula>
    </cfRule>
  </conditionalFormatting>
  <conditionalFormatting sqref="G214">
    <cfRule type="expression" dxfId="1088" priority="259">
      <formula>$C$214="Activo"</formula>
    </cfRule>
  </conditionalFormatting>
  <conditionalFormatting sqref="G215">
    <cfRule type="expression" dxfId="1087" priority="258">
      <formula>$C$215="Activo"</formula>
    </cfRule>
  </conditionalFormatting>
  <conditionalFormatting sqref="G216">
    <cfRule type="expression" dxfId="1086" priority="257">
      <formula>$C$216="Activo"</formula>
    </cfRule>
  </conditionalFormatting>
  <conditionalFormatting sqref="G217">
    <cfRule type="expression" dxfId="1085" priority="256">
      <formula>$C$217="Activo"</formula>
    </cfRule>
  </conditionalFormatting>
  <conditionalFormatting sqref="G218">
    <cfRule type="expression" dxfId="1084" priority="255">
      <formula>$C$218="Activo"</formula>
    </cfRule>
  </conditionalFormatting>
  <conditionalFormatting sqref="G219">
    <cfRule type="expression" dxfId="1083" priority="254">
      <formula>$C$219="Activo"</formula>
    </cfRule>
  </conditionalFormatting>
  <conditionalFormatting sqref="G220">
    <cfRule type="expression" dxfId="1082" priority="253">
      <formula>$C$220="Activo"</formula>
    </cfRule>
  </conditionalFormatting>
  <conditionalFormatting sqref="G226">
    <cfRule type="expression" dxfId="1081" priority="132">
      <formula>$C$226="Activo"</formula>
    </cfRule>
  </conditionalFormatting>
  <conditionalFormatting sqref="G227">
    <cfRule type="expression" dxfId="1080" priority="252">
      <formula>$C$227="Activo"</formula>
    </cfRule>
  </conditionalFormatting>
  <conditionalFormatting sqref="G228">
    <cfRule type="expression" dxfId="1079" priority="251">
      <formula>$C$228="Activo"</formula>
    </cfRule>
  </conditionalFormatting>
  <conditionalFormatting sqref="G229">
    <cfRule type="expression" dxfId="1078" priority="250">
      <formula>$C$229="Activo"</formula>
    </cfRule>
  </conditionalFormatting>
  <conditionalFormatting sqref="G230">
    <cfRule type="expression" dxfId="1077" priority="249">
      <formula>$C$230="Activo"</formula>
    </cfRule>
  </conditionalFormatting>
  <conditionalFormatting sqref="G231">
    <cfRule type="expression" dxfId="1076" priority="248">
      <formula>$C$231="Activo"</formula>
    </cfRule>
  </conditionalFormatting>
  <conditionalFormatting sqref="G232">
    <cfRule type="expression" dxfId="1075" priority="247">
      <formula>$C$232="Activo"</formula>
    </cfRule>
  </conditionalFormatting>
  <conditionalFormatting sqref="G233">
    <cfRule type="expression" dxfId="1074" priority="246">
      <formula>$C$233="Activo"</formula>
    </cfRule>
  </conditionalFormatting>
  <conditionalFormatting sqref="G234">
    <cfRule type="expression" dxfId="1073" priority="245">
      <formula>$C$234="Activo"</formula>
    </cfRule>
  </conditionalFormatting>
  <conditionalFormatting sqref="G235">
    <cfRule type="expression" dxfId="1072" priority="244">
      <formula>$C$235="Activo"</formula>
    </cfRule>
  </conditionalFormatting>
  <conditionalFormatting sqref="G236">
    <cfRule type="expression" dxfId="1071" priority="243">
      <formula>$C$236="Activo"</formula>
    </cfRule>
  </conditionalFormatting>
  <conditionalFormatting sqref="G237">
    <cfRule type="expression" dxfId="1070" priority="242">
      <formula>$C$237="Activo"</formula>
    </cfRule>
  </conditionalFormatting>
  <conditionalFormatting sqref="G242">
    <cfRule type="expression" dxfId="1069" priority="137">
      <formula>$C$242="Activo"</formula>
    </cfRule>
  </conditionalFormatting>
  <conditionalFormatting sqref="G243">
    <cfRule type="expression" dxfId="1068" priority="241">
      <formula>$C$243="Activo"</formula>
    </cfRule>
  </conditionalFormatting>
  <conditionalFormatting sqref="G244">
    <cfRule type="expression" dxfId="1067" priority="240">
      <formula>$C$244="Activo"</formula>
    </cfRule>
  </conditionalFormatting>
  <conditionalFormatting sqref="G245">
    <cfRule type="expression" dxfId="1066" priority="239">
      <formula>$C$245="Activo"</formula>
    </cfRule>
  </conditionalFormatting>
  <conditionalFormatting sqref="G246">
    <cfRule type="expression" dxfId="1065" priority="238">
      <formula>$C$246="Activo"</formula>
    </cfRule>
  </conditionalFormatting>
  <conditionalFormatting sqref="G247">
    <cfRule type="expression" dxfId="1064" priority="237">
      <formula>$C$247="Activo"</formula>
    </cfRule>
  </conditionalFormatting>
  <conditionalFormatting sqref="G248">
    <cfRule type="expression" dxfId="1063" priority="236">
      <formula>$C$248="Activo"</formula>
    </cfRule>
  </conditionalFormatting>
  <conditionalFormatting sqref="G249">
    <cfRule type="expression" dxfId="1062" priority="235">
      <formula>$C$249="Activo"</formula>
    </cfRule>
  </conditionalFormatting>
  <conditionalFormatting sqref="G255">
    <cfRule type="expression" dxfId="1061" priority="136">
      <formula>$C$255="Activo"</formula>
    </cfRule>
  </conditionalFormatting>
  <conditionalFormatting sqref="G256">
    <cfRule type="expression" dxfId="1060" priority="234">
      <formula>$C$256="Activo"</formula>
    </cfRule>
  </conditionalFormatting>
  <conditionalFormatting sqref="G257">
    <cfRule type="expression" dxfId="1059" priority="233">
      <formula>$C$257="Activo"</formula>
    </cfRule>
  </conditionalFormatting>
  <conditionalFormatting sqref="G258">
    <cfRule type="expression" dxfId="1058" priority="232">
      <formula>$C$258="Activo"</formula>
    </cfRule>
  </conditionalFormatting>
  <conditionalFormatting sqref="G259">
    <cfRule type="expression" dxfId="1057" priority="231">
      <formula>$C$259="Activo"</formula>
    </cfRule>
  </conditionalFormatting>
  <conditionalFormatting sqref="G260">
    <cfRule type="expression" dxfId="1056" priority="230">
      <formula>$C$260="Activo"</formula>
    </cfRule>
  </conditionalFormatting>
  <conditionalFormatting sqref="G261">
    <cfRule type="expression" dxfId="1055" priority="229">
      <formula>$C$261="Activo"</formula>
    </cfRule>
  </conditionalFormatting>
  <conditionalFormatting sqref="G263">
    <cfRule type="expression" dxfId="1054" priority="228">
      <formula>$C$263="Activo"</formula>
    </cfRule>
  </conditionalFormatting>
  <conditionalFormatting sqref="G264">
    <cfRule type="expression" dxfId="1053" priority="220">
      <formula>$C$264="Activo"</formula>
    </cfRule>
  </conditionalFormatting>
  <conditionalFormatting sqref="G265">
    <cfRule type="expression" dxfId="1052" priority="219">
      <formula>$C$265="Activo"</formula>
    </cfRule>
  </conditionalFormatting>
  <conditionalFormatting sqref="G266">
    <cfRule type="expression" dxfId="1051" priority="218">
      <formula>$C$266="Activo"</formula>
    </cfRule>
  </conditionalFormatting>
  <conditionalFormatting sqref="G267">
    <cfRule type="expression" dxfId="1050" priority="217">
      <formula>$C$267="Activo"</formula>
    </cfRule>
  </conditionalFormatting>
  <conditionalFormatting sqref="G268">
    <cfRule type="expression" dxfId="1049" priority="216">
      <formula>$C$268="Activo"</formula>
    </cfRule>
  </conditionalFormatting>
  <conditionalFormatting sqref="G269">
    <cfRule type="expression" dxfId="1048" priority="215">
      <formula>$C$269="Activo"</formula>
    </cfRule>
  </conditionalFormatting>
  <conditionalFormatting sqref="G270">
    <cfRule type="expression" dxfId="1047" priority="214">
      <formula>$C$270="Activo"</formula>
    </cfRule>
  </conditionalFormatting>
  <conditionalFormatting sqref="G271">
    <cfRule type="expression" dxfId="1046" priority="213">
      <formula>$C$271="Activo"</formula>
    </cfRule>
  </conditionalFormatting>
  <conditionalFormatting sqref="G272">
    <cfRule type="expression" dxfId="1045" priority="212">
      <formula>$C$272="Activo"</formula>
    </cfRule>
  </conditionalFormatting>
  <conditionalFormatting sqref="G273">
    <cfRule type="expression" dxfId="1044" priority="211">
      <formula>$C$273="Activo"</formula>
    </cfRule>
  </conditionalFormatting>
  <conditionalFormatting sqref="G274">
    <cfRule type="expression" dxfId="1043" priority="210">
      <formula>$C$274="Activo"</formula>
    </cfRule>
  </conditionalFormatting>
  <conditionalFormatting sqref="G275">
    <cfRule type="expression" dxfId="1042" priority="209">
      <formula>$C$275="Activo"</formula>
    </cfRule>
  </conditionalFormatting>
  <conditionalFormatting sqref="G280">
    <cfRule type="expression" dxfId="1041" priority="135">
      <formula>$C$280="Activo"</formula>
    </cfRule>
  </conditionalFormatting>
  <conditionalFormatting sqref="G281">
    <cfRule type="expression" dxfId="1040" priority="193">
      <formula>$C$281="Activo"</formula>
    </cfRule>
  </conditionalFormatting>
  <conditionalFormatting sqref="G282">
    <cfRule type="expression" dxfId="1039" priority="192">
      <formula>$C$282="Activo"</formula>
    </cfRule>
  </conditionalFormatting>
  <conditionalFormatting sqref="G283">
    <cfRule type="expression" dxfId="1038" priority="191">
      <formula>$C$283="Activo"</formula>
    </cfRule>
  </conditionalFormatting>
  <conditionalFormatting sqref="G284">
    <cfRule type="expression" dxfId="1037" priority="190">
      <formula>$C$284="Activo"</formula>
    </cfRule>
  </conditionalFormatting>
  <conditionalFormatting sqref="G285">
    <cfRule type="expression" dxfId="1036" priority="189">
      <formula>$C$285="Activo"</formula>
    </cfRule>
  </conditionalFormatting>
  <conditionalFormatting sqref="G286">
    <cfRule type="expression" dxfId="1035" priority="188">
      <formula>$C$286="Activo"</formula>
    </cfRule>
  </conditionalFormatting>
  <conditionalFormatting sqref="G287">
    <cfRule type="expression" dxfId="1034" priority="187">
      <formula>$C$287="Activo"</formula>
    </cfRule>
  </conditionalFormatting>
  <conditionalFormatting sqref="G288">
    <cfRule type="expression" dxfId="1033" priority="186">
      <formula>$C$288="Activo"</formula>
    </cfRule>
  </conditionalFormatting>
  <conditionalFormatting sqref="G289">
    <cfRule type="expression" dxfId="1032" priority="185">
      <formula>$C$289="Activo"</formula>
    </cfRule>
  </conditionalFormatting>
  <conditionalFormatting sqref="G290">
    <cfRule type="expression" dxfId="1031" priority="184">
      <formula>$C$290="Activo"</formula>
    </cfRule>
  </conditionalFormatting>
  <conditionalFormatting sqref="G291">
    <cfRule type="expression" dxfId="1030" priority="183">
      <formula>$C$291="Activo"</formula>
    </cfRule>
  </conditionalFormatting>
  <conditionalFormatting sqref="G292">
    <cfRule type="expression" dxfId="1029" priority="182">
      <formula>$C$292="Activo"</formula>
    </cfRule>
  </conditionalFormatting>
  <conditionalFormatting sqref="G293">
    <cfRule type="expression" dxfId="1028" priority="181">
      <formula>$C$293="Activo"</formula>
    </cfRule>
  </conditionalFormatting>
  <conditionalFormatting sqref="G294">
    <cfRule type="expression" dxfId="1027" priority="180">
      <formula>$C$294="Activo"</formula>
    </cfRule>
  </conditionalFormatting>
  <conditionalFormatting sqref="G299">
    <cfRule type="expression" dxfId="1026" priority="131">
      <formula>$C$299="Activo"</formula>
    </cfRule>
  </conditionalFormatting>
  <conditionalFormatting sqref="G300">
    <cfRule type="expression" dxfId="1025" priority="168">
      <formula>$C$300="Activo"</formula>
    </cfRule>
  </conditionalFormatting>
  <conditionalFormatting sqref="G301">
    <cfRule type="expression" dxfId="1024" priority="167">
      <formula>$C$301="Activo"</formula>
    </cfRule>
  </conditionalFormatting>
  <conditionalFormatting sqref="G302">
    <cfRule type="expression" dxfId="1023" priority="166">
      <formula>$C$302="Activo"</formula>
    </cfRule>
  </conditionalFormatting>
  <conditionalFormatting sqref="G303">
    <cfRule type="expression" dxfId="1022" priority="165">
      <formula>$C$303="Activo"</formula>
    </cfRule>
  </conditionalFormatting>
  <conditionalFormatting sqref="G304">
    <cfRule type="expression" dxfId="1021" priority="164">
      <formula>$C$304="Activo"</formula>
    </cfRule>
  </conditionalFormatting>
  <conditionalFormatting sqref="G305">
    <cfRule type="expression" dxfId="1020" priority="163">
      <formula>$C$305="Activo"</formula>
    </cfRule>
  </conditionalFormatting>
  <conditionalFormatting sqref="G306">
    <cfRule type="expression" dxfId="1019" priority="162">
      <formula>$C$306="Activo"</formula>
    </cfRule>
  </conditionalFormatting>
  <conditionalFormatting sqref="G307">
    <cfRule type="expression" dxfId="1018" priority="161">
      <formula>$C$307="Activo"</formula>
    </cfRule>
  </conditionalFormatting>
  <conditionalFormatting sqref="G308">
    <cfRule type="expression" dxfId="1017" priority="160">
      <formula>$C$308="Activo"</formula>
    </cfRule>
  </conditionalFormatting>
  <conditionalFormatting sqref="G309">
    <cfRule type="expression" dxfId="1016" priority="159">
      <formula>$C$309="Activo"</formula>
    </cfRule>
  </conditionalFormatting>
  <conditionalFormatting sqref="G310">
    <cfRule type="expression" dxfId="1015" priority="158">
      <formula>$C$310="Activo"</formula>
    </cfRule>
  </conditionalFormatting>
  <conditionalFormatting sqref="G315">
    <cfRule type="expression" dxfId="1014" priority="130">
      <formula>$C$315="Activo"</formula>
    </cfRule>
  </conditionalFormatting>
  <conditionalFormatting sqref="G316">
    <cfRule type="expression" dxfId="1013" priority="157">
      <formula>$C$316="Activo"</formula>
    </cfRule>
  </conditionalFormatting>
  <conditionalFormatting sqref="G317">
    <cfRule type="expression" dxfId="1012" priority="156">
      <formula>$C$317="Activo"</formula>
    </cfRule>
  </conditionalFormatting>
  <conditionalFormatting sqref="G318">
    <cfRule type="expression" dxfId="1011" priority="155">
      <formula>$C$318="Activo"</formula>
    </cfRule>
  </conditionalFormatting>
  <conditionalFormatting sqref="G319">
    <cfRule type="expression" dxfId="1010" priority="154">
      <formula>$C$319="Activo"</formula>
    </cfRule>
  </conditionalFormatting>
  <conditionalFormatting sqref="G320">
    <cfRule type="expression" dxfId="1009" priority="153">
      <formula>$C$320="Activo"</formula>
    </cfRule>
  </conditionalFormatting>
  <conditionalFormatting sqref="G321">
    <cfRule type="expression" dxfId="1008" priority="152">
      <formula>$C$321="Activo"</formula>
    </cfRule>
  </conditionalFormatting>
  <conditionalFormatting sqref="G139:H139">
    <cfRule type="expression" dxfId="1007" priority="310">
      <formula>$C$139="activo"</formula>
    </cfRule>
  </conditionalFormatting>
  <conditionalFormatting sqref="K33:L47">
    <cfRule type="cellIs" dxfId="1006" priority="54" operator="equal">
      <formula>"Excesso de Evidênicias"</formula>
    </cfRule>
  </conditionalFormatting>
  <conditionalFormatting sqref="K52:L59">
    <cfRule type="cellIs" dxfId="1005" priority="50" operator="equal">
      <formula>"Excesso de Evidênicias"</formula>
    </cfRule>
  </conditionalFormatting>
  <conditionalFormatting sqref="K64:L69">
    <cfRule type="cellIs" dxfId="1004" priority="48" operator="equal">
      <formula>"Excesso de Evidênicias"</formula>
    </cfRule>
  </conditionalFormatting>
  <conditionalFormatting sqref="K74:L81">
    <cfRule type="cellIs" dxfId="1003" priority="49" operator="equal">
      <formula>"Excesso de Evidênicias"</formula>
    </cfRule>
  </conditionalFormatting>
  <conditionalFormatting sqref="K86:L92">
    <cfRule type="cellIs" dxfId="1002" priority="47" operator="equal">
      <formula>"Excesso de Evidênicias"</formula>
    </cfRule>
  </conditionalFormatting>
  <conditionalFormatting sqref="K97:L119">
    <cfRule type="cellIs" dxfId="1001" priority="46" operator="equal">
      <formula>"Excesso de Evidênicias"</formula>
    </cfRule>
  </conditionalFormatting>
  <conditionalFormatting sqref="K124:L138">
    <cfRule type="cellIs" dxfId="1000" priority="45" operator="equal">
      <formula>"Excesso de Evidênicias"</formula>
    </cfRule>
  </conditionalFormatting>
  <conditionalFormatting sqref="K143:L153">
    <cfRule type="cellIs" dxfId="999" priority="44" operator="equal">
      <formula>"Excesso de Evidênicias"</formula>
    </cfRule>
  </conditionalFormatting>
  <conditionalFormatting sqref="K158:L161">
    <cfRule type="cellIs" dxfId="998" priority="43" operator="equal">
      <formula>"Excesso de Evidênicias"</formula>
    </cfRule>
  </conditionalFormatting>
  <conditionalFormatting sqref="K166:L185">
    <cfRule type="cellIs" dxfId="997" priority="42" operator="equal">
      <formula>"Excesso de Evidênicias"</formula>
    </cfRule>
  </conditionalFormatting>
  <conditionalFormatting sqref="K190:L199">
    <cfRule type="cellIs" dxfId="996" priority="41" operator="equal">
      <formula>"Excesso de Evidênicias"</formula>
    </cfRule>
  </conditionalFormatting>
  <conditionalFormatting sqref="K205:L220">
    <cfRule type="cellIs" dxfId="995" priority="40" operator="equal">
      <formula>"Excesso de Evidênicias"</formula>
    </cfRule>
  </conditionalFormatting>
  <conditionalFormatting sqref="K226:L237">
    <cfRule type="cellIs" dxfId="994" priority="39" operator="equal">
      <formula>"Excesso de Evidênicias"</formula>
    </cfRule>
  </conditionalFormatting>
  <conditionalFormatting sqref="K242:L249">
    <cfRule type="cellIs" dxfId="993" priority="38" operator="equal">
      <formula>"Excesso de Evidênicias"</formula>
    </cfRule>
  </conditionalFormatting>
  <conditionalFormatting sqref="K255:L261">
    <cfRule type="cellIs" dxfId="992" priority="53" operator="equal">
      <formula>"Excesso de Evidênicias"</formula>
    </cfRule>
  </conditionalFormatting>
  <conditionalFormatting sqref="K263:L275">
    <cfRule type="cellIs" dxfId="991" priority="52" operator="equal">
      <formula>"Excesso de Evidênicias"</formula>
    </cfRule>
  </conditionalFormatting>
  <conditionalFormatting sqref="K280:L294">
    <cfRule type="cellIs" dxfId="990" priority="35" operator="equal">
      <formula>"Excesso de Evidênicias"</formula>
    </cfRule>
  </conditionalFormatting>
  <conditionalFormatting sqref="K299:L310">
    <cfRule type="cellIs" dxfId="989" priority="32" operator="equal">
      <formula>"Excesso de Evidênicias"</formula>
    </cfRule>
  </conditionalFormatting>
  <conditionalFormatting sqref="K315:L321">
    <cfRule type="cellIs" dxfId="988" priority="36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4 F328:F343" xr:uid="{4E72F0F4-DD2A-47EC-9D7F-BFF0F28576DE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30" max="12" man="1"/>
    <brk id="82" max="13" man="1"/>
    <brk id="137" max="13" man="1"/>
    <brk id="190" max="13" man="1"/>
    <brk id="235" max="13" man="1"/>
    <brk id="294" max="13" man="1"/>
    <brk id="346" max="13" man="1"/>
    <brk id="350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valor na lista" xr:uid="{276A1F07-588B-4193-AC12-49DAE1BA0BF3}">
          <x14:formula1>
            <xm:f>params!$C$1:$C$2</xm:f>
          </x14:formula1>
          <xm:sqref>G19</xm:sqref>
        </x14:dataValidation>
        <x14:dataValidation type="list" allowBlank="1" showInputMessage="1" showErrorMessage="1" prompt="Escolher valor na lista" xr:uid="{0A002921-5928-445A-ABD7-519B33513257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15492966-2D76-4969-ACCB-249E49326AA9}">
          <x14:formula1>
            <xm:f>params!$B$1:$B$3</xm:f>
          </x14:formula1>
          <xm:sqref>G14</xm:sqref>
        </x14:dataValidation>
        <x14:dataValidation type="list" allowBlank="1" showInputMessage="1" showErrorMessage="1" prompt="Escolher 1 valor na lista" xr:uid="{26A77F05-9526-4BBF-858D-D4FC233EAE03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8E53C8AA-870B-47BA-ABAD-2258016E2E40}">
          <x14:formula1>
            <xm:f>params!$G$1:$G$6</xm:f>
          </x14:formula1>
          <xm:sqref>G226:G237 G33:G47 G52:G59 G86:G92 G315:G321 G97:G119 G74:G81 G124:G138 G143:G153 G166:G185 G190:G199 G299:G310 G158:G161 G205:G220 G242:G249 G263:G275 G255:G261 G280:G294 G64:G69</xm:sqref>
        </x14:dataValidation>
        <x14:dataValidation type="list" allowBlank="1" showInputMessage="1" showErrorMessage="1" xr:uid="{2663EC14-204F-400D-8F51-A190C9E48A74}">
          <x14:formula1>
            <xm:f>params!$F$1:$F$22</xm:f>
          </x14:formula1>
          <xm:sqref>D242:D249 D52:D59 D33:D47 D64:D69 D74:D81 D86:D92 D124:D138 D143:D153 D315:D321 D226:D237 D97:D119 D205:D220 D166:D185 D190:D199 D255:D261 D263:D275 D280:D294 D299:D310 D158:D161</xm:sqref>
        </x14:dataValidation>
        <x14:dataValidation type="list" allowBlank="1" showInputMessage="1" showErrorMessage="1" xr:uid="{D1107729-844C-442D-910B-63B9A0AF0A5C}">
          <x14:formula1>
            <xm:f>params!$E$1:$E$2</xm:f>
          </x14:formula1>
          <xm:sqref>C33:C47 C52:C59 C64:C69 C74:C81 C86:C92 C97:C119 C124:C138 C143:C153 C158:C161 C166:C185 C190:C199 C205:C220 C226:C237 C242:C249 C255:C261 C263:C275 C280:C294 C299:C310 C315:C321</xm:sqref>
        </x14:dataValidation>
        <x14:dataValidation type="list" allowBlank="1" showInputMessage="1" showErrorMessage="1" xr:uid="{3B3746FB-BC2D-4BFB-B81B-4D98289DE673}">
          <x14:formula1>
            <xm:f>params!$N$1:$N$3</xm:f>
          </x14:formula1>
          <xm:sqref>A2:N2</xm:sqref>
        </x14:dataValidation>
        <x14:dataValidation type="list" allowBlank="1" showInputMessage="1" showErrorMessage="1" prompt="Escolher 1 valor na lista" xr:uid="{2123CFEE-5267-48D0-A156-3EFA149B72F9}">
          <x14:formula1>
            <xm:f>params!$B$5:$B$6</xm:f>
          </x14:formula1>
          <xm:sqref>G12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7CDB-3019-4A64-BD0C-1CB9A3F58F29}">
  <sheetPr>
    <tabColor theme="0" tint="-0.499984740745262"/>
  </sheetPr>
  <dimension ref="A1:Q351"/>
  <sheetViews>
    <sheetView showGridLines="0" zoomScale="50" zoomScaleNormal="50" zoomScaleSheetLayoutView="55" workbookViewId="0">
      <selection activeCell="F33" sqref="F33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6" customFormat="1" ht="15.5" x14ac:dyDescent="0.35">
      <c r="F13" s="165" t="s">
        <v>349</v>
      </c>
      <c r="G13" s="166" t="s">
        <v>246</v>
      </c>
      <c r="H13" s="167">
        <f>COUNTIF(C:C,"activo")</f>
        <v>16</v>
      </c>
      <c r="I13" s="168" t="s">
        <v>372</v>
      </c>
      <c r="L13" s="58"/>
      <c r="M13" s="58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x14ac:dyDescent="0.35">
      <c r="A29" s="15"/>
      <c r="B29" s="15"/>
      <c r="C29" s="15"/>
      <c r="D29" s="15"/>
      <c r="E29" s="15"/>
      <c r="F29" s="15"/>
      <c r="G29" s="15"/>
      <c r="H29" s="15"/>
      <c r="I29" s="47"/>
      <c r="J29" s="47"/>
      <c r="K29" s="15"/>
      <c r="L29" s="15"/>
      <c r="M29" s="15"/>
      <c r="N29" s="15"/>
    </row>
    <row r="30" spans="1:14" ht="42" customHeight="1" x14ac:dyDescent="0.35">
      <c r="N30" s="49"/>
    </row>
    <row r="31" spans="1:14" ht="15" x14ac:dyDescent="0.35">
      <c r="A31" s="139" t="s">
        <v>15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44.25" customHeight="1" x14ac:dyDescent="0.35">
      <c r="A32" s="8" t="s">
        <v>340</v>
      </c>
      <c r="B32" s="7" t="s">
        <v>342</v>
      </c>
      <c r="C32" s="8" t="s">
        <v>343</v>
      </c>
      <c r="D32" s="8" t="s">
        <v>315</v>
      </c>
      <c r="E32" s="8" t="s">
        <v>317</v>
      </c>
      <c r="F32" s="8" t="s">
        <v>318</v>
      </c>
      <c r="G32" s="8" t="s">
        <v>328</v>
      </c>
      <c r="H32" s="8" t="s">
        <v>330</v>
      </c>
      <c r="I32" s="8" t="s">
        <v>233</v>
      </c>
      <c r="J32" s="8" t="s">
        <v>234</v>
      </c>
      <c r="K32" s="8" t="s">
        <v>252</v>
      </c>
      <c r="L32" s="124" t="str">
        <f>Auxiliares!L31</f>
        <v>link das Evidências e eventuais observações para o avaliador (Velar pela concisão)</v>
      </c>
      <c r="M32" s="125"/>
      <c r="N32" s="126"/>
    </row>
    <row r="33" spans="1:14" x14ac:dyDescent="0.35">
      <c r="A33" s="9">
        <v>1</v>
      </c>
      <c r="B33" s="41" t="s">
        <v>0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7</v>
      </c>
      <c r="J33" s="3">
        <f>IF(C33="Activo",I33,0)</f>
        <v>0</v>
      </c>
      <c r="K33" s="33">
        <f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x14ac:dyDescent="0.35">
      <c r="A34" s="9">
        <v>2</v>
      </c>
      <c r="B34" s="41" t="s">
        <v>1</v>
      </c>
      <c r="C34" s="3" t="s">
        <v>261</v>
      </c>
      <c r="D34" s="3" t="s">
        <v>262</v>
      </c>
      <c r="E34" s="3">
        <v>1</v>
      </c>
      <c r="F34" s="38"/>
      <c r="G34" s="39"/>
      <c r="H34" s="48" t="str">
        <f>IFERROR(VLOOKUP(G34,params!$G$1:$H$6,2,FALSE),"")</f>
        <v/>
      </c>
      <c r="I34" s="3">
        <v>3.5</v>
      </c>
      <c r="J34" s="3">
        <f t="shared" ref="J34:J47" si="0">IF(C34="Activo",I34,0)</f>
        <v>0</v>
      </c>
      <c r="K34" s="33">
        <f t="shared" ref="K34:K47" si="1">IFERROR(IF(AND(C34="Desactivo",F34&gt;0),F34/E34*I34*H34,IF(F34&lt;=E34,F34/E34*J34*H34,IF(F34&gt;E34,"Excesso de Evidênicias",0))),0)</f>
        <v>0</v>
      </c>
      <c r="L34" s="127"/>
      <c r="M34" s="128"/>
      <c r="N34" s="129"/>
    </row>
    <row r="35" spans="1:14" s="44" customFormat="1" ht="42" x14ac:dyDescent="0.35">
      <c r="A35" s="40">
        <v>3</v>
      </c>
      <c r="B35" s="41" t="s">
        <v>2</v>
      </c>
      <c r="C35" s="3" t="s">
        <v>260</v>
      </c>
      <c r="D35" s="3" t="s">
        <v>262</v>
      </c>
      <c r="E35" s="42">
        <v>1</v>
      </c>
      <c r="F35" s="43"/>
      <c r="G35" s="45"/>
      <c r="H35" s="48" t="str">
        <f>IFERROR(VLOOKUP(G35,params!$G$1:$H$6,2,FALSE),"")</f>
        <v/>
      </c>
      <c r="I35" s="42">
        <v>3.5</v>
      </c>
      <c r="J35" s="42">
        <f t="shared" si="0"/>
        <v>3.5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4</v>
      </c>
      <c r="B36" s="41" t="s">
        <v>3</v>
      </c>
      <c r="C36" s="3" t="s">
        <v>261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3.5</v>
      </c>
      <c r="J36" s="3">
        <f t="shared" si="0"/>
        <v>0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5</v>
      </c>
      <c r="B37" s="41" t="s">
        <v>4</v>
      </c>
      <c r="C37" s="3" t="s">
        <v>261</v>
      </c>
      <c r="D37" s="3" t="s">
        <v>262</v>
      </c>
      <c r="E37" s="3">
        <v>1</v>
      </c>
      <c r="F37" s="43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x14ac:dyDescent="0.35">
      <c r="A38" s="9">
        <v>6</v>
      </c>
      <c r="B38" s="41" t="s">
        <v>5</v>
      </c>
      <c r="C38" s="3" t="s">
        <v>261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3</v>
      </c>
      <c r="J38" s="3">
        <f t="shared" si="0"/>
        <v>0</v>
      </c>
      <c r="K38" s="33">
        <f t="shared" si="1"/>
        <v>0</v>
      </c>
      <c r="L38" s="127"/>
      <c r="M38" s="128"/>
      <c r="N38" s="129"/>
    </row>
    <row r="39" spans="1:14" ht="42" x14ac:dyDescent="0.35">
      <c r="A39" s="9">
        <v>7</v>
      </c>
      <c r="B39" s="41" t="s">
        <v>6</v>
      </c>
      <c r="C39" s="3" t="s">
        <v>260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2.5</v>
      </c>
      <c r="J39" s="3">
        <f t="shared" si="0"/>
        <v>2.5</v>
      </c>
      <c r="K39" s="33">
        <f t="shared" si="1"/>
        <v>0</v>
      </c>
      <c r="L39" s="127"/>
      <c r="M39" s="128"/>
      <c r="N39" s="129"/>
    </row>
    <row r="40" spans="1:14" x14ac:dyDescent="0.35">
      <c r="A40" s="9">
        <v>8</v>
      </c>
      <c r="B40" s="41" t="s">
        <v>7</v>
      </c>
      <c r="C40" s="3" t="s">
        <v>260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2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9</v>
      </c>
      <c r="B41" s="41" t="s">
        <v>8</v>
      </c>
      <c r="C41" s="3" t="s">
        <v>261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2</v>
      </c>
      <c r="J41" s="3">
        <f t="shared" si="0"/>
        <v>0</v>
      </c>
      <c r="K41" s="33">
        <f t="shared" si="1"/>
        <v>0</v>
      </c>
      <c r="L41" s="127"/>
      <c r="M41" s="128"/>
      <c r="N41" s="129"/>
    </row>
    <row r="42" spans="1:14" ht="28" x14ac:dyDescent="0.35">
      <c r="A42" s="9">
        <v>10</v>
      </c>
      <c r="B42" s="41" t="s">
        <v>9</v>
      </c>
      <c r="C42" s="3" t="s">
        <v>261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1.5</v>
      </c>
      <c r="J42" s="3">
        <f t="shared" si="0"/>
        <v>0</v>
      </c>
      <c r="K42" s="33">
        <f t="shared" si="1"/>
        <v>0</v>
      </c>
      <c r="L42" s="127"/>
      <c r="M42" s="128"/>
      <c r="N42" s="129"/>
    </row>
    <row r="43" spans="1:14" x14ac:dyDescent="0.35">
      <c r="A43" s="9">
        <v>11</v>
      </c>
      <c r="B43" s="10" t="s">
        <v>10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ht="28" x14ac:dyDescent="0.35">
      <c r="A44" s="9">
        <v>12</v>
      </c>
      <c r="B44" s="10" t="s">
        <v>11</v>
      </c>
      <c r="C44" s="3" t="s">
        <v>260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1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13</v>
      </c>
      <c r="B45" s="10" t="s">
        <v>12</v>
      </c>
      <c r="C45" s="3" t="s">
        <v>261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1</v>
      </c>
      <c r="J45" s="3">
        <f t="shared" si="0"/>
        <v>0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14</v>
      </c>
      <c r="B46" s="10" t="s">
        <v>13</v>
      </c>
      <c r="C46" s="3" t="s">
        <v>261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</v>
      </c>
      <c r="K46" s="33">
        <f t="shared" si="1"/>
        <v>0</v>
      </c>
      <c r="L46" s="127"/>
      <c r="M46" s="128"/>
      <c r="N46" s="129"/>
    </row>
    <row r="47" spans="1:14" x14ac:dyDescent="0.35">
      <c r="A47" s="9">
        <v>15</v>
      </c>
      <c r="B47" s="10" t="s">
        <v>14</v>
      </c>
      <c r="C47" s="3" t="s">
        <v>261</v>
      </c>
      <c r="D47" s="3" t="s">
        <v>262</v>
      </c>
      <c r="E47" s="3">
        <v>1</v>
      </c>
      <c r="F47" s="38"/>
      <c r="G47" s="39"/>
      <c r="H47" s="48" t="str">
        <f>IFERROR(VLOOKUP(G47,params!$G$1:$H$6,2,FALSE),"")</f>
        <v/>
      </c>
      <c r="I47" s="3">
        <v>0.5</v>
      </c>
      <c r="J47" s="3">
        <f t="shared" si="0"/>
        <v>0</v>
      </c>
      <c r="K47" s="33">
        <f t="shared" si="1"/>
        <v>0</v>
      </c>
      <c r="L47" s="127"/>
      <c r="M47" s="128"/>
      <c r="N47" s="129"/>
    </row>
    <row r="48" spans="1:14" x14ac:dyDescent="0.35">
      <c r="I48" s="14" t="s">
        <v>309</v>
      </c>
      <c r="J48" s="34">
        <f>SUM(J33:J47)</f>
        <v>10</v>
      </c>
      <c r="K48" s="34">
        <f>SUM(K33:K47)</f>
        <v>0</v>
      </c>
    </row>
    <row r="50" spans="1:14" ht="15" x14ac:dyDescent="0.35">
      <c r="A50" s="139" t="s">
        <v>16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1:14" ht="39" customHeight="1" x14ac:dyDescent="0.35">
      <c r="A51" s="8" t="s">
        <v>340</v>
      </c>
      <c r="B51" s="7" t="s">
        <v>342</v>
      </c>
      <c r="C51" s="8" t="s">
        <v>17</v>
      </c>
      <c r="D51" s="8" t="s">
        <v>316</v>
      </c>
      <c r="E51" s="8" t="s">
        <v>259</v>
      </c>
      <c r="F51" s="8" t="s">
        <v>235</v>
      </c>
      <c r="G51" s="8" t="s">
        <v>329</v>
      </c>
      <c r="H51" s="8" t="s">
        <v>330</v>
      </c>
      <c r="I51" s="8" t="s">
        <v>233</v>
      </c>
      <c r="J51" s="8" t="s">
        <v>234</v>
      </c>
      <c r="K51" s="8" t="s">
        <v>252</v>
      </c>
      <c r="L51" s="124" t="s">
        <v>255</v>
      </c>
      <c r="M51" s="125"/>
      <c r="N51" s="126"/>
    </row>
    <row r="52" spans="1:14" x14ac:dyDescent="0.35">
      <c r="A52" s="1">
        <v>16</v>
      </c>
      <c r="B52" s="10" t="s">
        <v>18</v>
      </c>
      <c r="C52" s="3" t="s">
        <v>261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5</v>
      </c>
      <c r="J52" s="3">
        <f>IF(C52="Activo",I52,0)</f>
        <v>0</v>
      </c>
      <c r="K52" s="33">
        <f t="shared" ref="K52:K59" si="2">IFERROR(IF(AND(C52="Desactivo",F52&gt;0),F52/E52*I52*H52,IF(F52&lt;=E52,F52/E52*J52*H52,IF(F52&gt;E52,"Excesso de Evidênicias",0))),0)</f>
        <v>0</v>
      </c>
      <c r="L52" s="127"/>
      <c r="M52" s="128"/>
      <c r="N52" s="129"/>
    </row>
    <row r="53" spans="1:14" ht="14.5" customHeight="1" x14ac:dyDescent="0.35">
      <c r="A53" s="1">
        <v>17</v>
      </c>
      <c r="B53" s="10" t="s">
        <v>19</v>
      </c>
      <c r="C53" s="3" t="s">
        <v>261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3.5</v>
      </c>
      <c r="J53" s="3">
        <f t="shared" ref="J53:J59" si="3">IF(C53="Activo",I53,0)</f>
        <v>0</v>
      </c>
      <c r="K53" s="33">
        <f t="shared" si="2"/>
        <v>0</v>
      </c>
      <c r="L53" s="127"/>
      <c r="M53" s="128"/>
      <c r="N53" s="129"/>
    </row>
    <row r="54" spans="1:14" x14ac:dyDescent="0.35">
      <c r="A54" s="1">
        <v>18</v>
      </c>
      <c r="B54" s="10" t="s">
        <v>20</v>
      </c>
      <c r="C54" s="3" t="s">
        <v>261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2.5</v>
      </c>
      <c r="J54" s="3">
        <f t="shared" si="3"/>
        <v>0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19</v>
      </c>
      <c r="B55" s="4" t="s">
        <v>21</v>
      </c>
      <c r="C55" s="3" t="s">
        <v>261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2</v>
      </c>
      <c r="J55" s="3">
        <f t="shared" si="3"/>
        <v>0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20</v>
      </c>
      <c r="B56" s="4" t="s">
        <v>22</v>
      </c>
      <c r="C56" s="3" t="s">
        <v>261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1.5</v>
      </c>
      <c r="J56" s="3">
        <f t="shared" si="3"/>
        <v>0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21</v>
      </c>
      <c r="B57" s="4" t="s">
        <v>23</v>
      </c>
      <c r="C57" s="3" t="s">
        <v>261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0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22</v>
      </c>
      <c r="B58" s="4" t="s">
        <v>24</v>
      </c>
      <c r="C58" s="3" t="s">
        <v>261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1</v>
      </c>
      <c r="J58" s="3">
        <f t="shared" si="3"/>
        <v>0</v>
      </c>
      <c r="K58" s="33">
        <f t="shared" si="2"/>
        <v>0</v>
      </c>
      <c r="L58" s="127"/>
      <c r="M58" s="128"/>
      <c r="N58" s="129"/>
    </row>
    <row r="59" spans="1:14" x14ac:dyDescent="0.35">
      <c r="A59" s="1">
        <v>23</v>
      </c>
      <c r="B59" s="4" t="s">
        <v>25</v>
      </c>
      <c r="C59" s="3" t="s">
        <v>261</v>
      </c>
      <c r="D59" s="3" t="s">
        <v>262</v>
      </c>
      <c r="E59" s="3">
        <v>1</v>
      </c>
      <c r="F59" s="38"/>
      <c r="G59" s="39"/>
      <c r="H59" s="48" t="str">
        <f>IFERROR(VLOOKUP(G59,params!$G$1:$H$6,2,FALSE),"")</f>
        <v/>
      </c>
      <c r="I59" s="3">
        <v>0.5</v>
      </c>
      <c r="J59" s="3">
        <f t="shared" si="3"/>
        <v>0</v>
      </c>
      <c r="K59" s="33">
        <f t="shared" si="2"/>
        <v>0</v>
      </c>
      <c r="L59" s="127"/>
      <c r="M59" s="128"/>
      <c r="N59" s="129"/>
    </row>
    <row r="60" spans="1:14" x14ac:dyDescent="0.35">
      <c r="I60" s="14" t="s">
        <v>309</v>
      </c>
      <c r="J60" s="34">
        <f>SUM(J52:J59)</f>
        <v>0</v>
      </c>
      <c r="K60" s="34">
        <f>SUM(K52:K59)</f>
        <v>0</v>
      </c>
    </row>
    <row r="62" spans="1:14" ht="15" x14ac:dyDescent="0.35">
      <c r="A62" s="139" t="s">
        <v>26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39" customHeight="1" x14ac:dyDescent="0.35">
      <c r="A63" s="8" t="s">
        <v>340</v>
      </c>
      <c r="B63" s="7" t="s">
        <v>342</v>
      </c>
      <c r="C63" s="8" t="s">
        <v>17</v>
      </c>
      <c r="D63" s="8" t="s">
        <v>316</v>
      </c>
      <c r="E63" s="8" t="s">
        <v>259</v>
      </c>
      <c r="F63" s="8" t="s">
        <v>235</v>
      </c>
      <c r="G63" s="8" t="s">
        <v>329</v>
      </c>
      <c r="H63" s="8" t="s">
        <v>330</v>
      </c>
      <c r="I63" s="8" t="s">
        <v>233</v>
      </c>
      <c r="J63" s="8" t="s">
        <v>234</v>
      </c>
      <c r="K63" s="8" t="s">
        <v>252</v>
      </c>
      <c r="L63" s="124" t="s">
        <v>255</v>
      </c>
      <c r="M63" s="125"/>
      <c r="N63" s="126"/>
    </row>
    <row r="64" spans="1:14" x14ac:dyDescent="0.35">
      <c r="A64" s="1">
        <v>24</v>
      </c>
      <c r="B64" s="4" t="s">
        <v>27</v>
      </c>
      <c r="C64" s="3" t="s">
        <v>261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4</v>
      </c>
      <c r="J64" s="3">
        <f>IF(C64="Activo",I64,0)</f>
        <v>0</v>
      </c>
      <c r="K64" s="33">
        <f t="shared" ref="K64:K69" si="4">IFERROR(IF(AND(C64="Desactivo",F64&gt;0),F64/E64*I64*H64,IF(F64&lt;=E64,F64/E64*J64*H64,IF(F64&gt;E64,"Excesso de Evidênicias",0))),0)</f>
        <v>0</v>
      </c>
      <c r="L64" s="127"/>
      <c r="M64" s="128"/>
      <c r="N64" s="129"/>
    </row>
    <row r="65" spans="1:14" x14ac:dyDescent="0.35">
      <c r="A65" s="1">
        <v>25</v>
      </c>
      <c r="B65" s="4" t="s">
        <v>28</v>
      </c>
      <c r="C65" s="3" t="s">
        <v>261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ref="J65:J69" si="5">IF(C65="Activo",I65,0)</f>
        <v>0</v>
      </c>
      <c r="K65" s="33">
        <f t="shared" si="4"/>
        <v>0</v>
      </c>
      <c r="L65" s="127"/>
      <c r="M65" s="128"/>
      <c r="N65" s="129"/>
    </row>
    <row r="66" spans="1:14" x14ac:dyDescent="0.35">
      <c r="A66" s="1">
        <v>26</v>
      </c>
      <c r="B66" s="4" t="s">
        <v>29</v>
      </c>
      <c r="C66" s="3" t="s">
        <v>261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3</v>
      </c>
      <c r="J66" s="3">
        <f t="shared" si="5"/>
        <v>0</v>
      </c>
      <c r="K66" s="33">
        <f t="shared" si="4"/>
        <v>0</v>
      </c>
      <c r="L66" s="127"/>
      <c r="M66" s="128"/>
      <c r="N66" s="129"/>
    </row>
    <row r="67" spans="1:14" x14ac:dyDescent="0.35">
      <c r="A67" s="1">
        <v>27</v>
      </c>
      <c r="B67" s="4" t="s">
        <v>30</v>
      </c>
      <c r="C67" s="3" t="s">
        <v>261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2</v>
      </c>
      <c r="J67" s="3">
        <f t="shared" si="5"/>
        <v>0</v>
      </c>
      <c r="K67" s="33">
        <f t="shared" si="4"/>
        <v>0</v>
      </c>
      <c r="L67" s="127"/>
      <c r="M67" s="128"/>
      <c r="N67" s="129"/>
    </row>
    <row r="68" spans="1:14" x14ac:dyDescent="0.35">
      <c r="A68" s="1">
        <v>28</v>
      </c>
      <c r="B68" s="4" t="s">
        <v>31</v>
      </c>
      <c r="C68" s="3" t="s">
        <v>261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1</v>
      </c>
      <c r="J68" s="3">
        <f t="shared" si="5"/>
        <v>0</v>
      </c>
      <c r="K68" s="33">
        <f t="shared" si="4"/>
        <v>0</v>
      </c>
      <c r="L68" s="127"/>
      <c r="M68" s="128"/>
      <c r="N68" s="129"/>
    </row>
    <row r="69" spans="1:14" x14ac:dyDescent="0.35">
      <c r="A69" s="1">
        <v>29</v>
      </c>
      <c r="B69" s="4" t="s">
        <v>32</v>
      </c>
      <c r="C69" s="3" t="s">
        <v>261</v>
      </c>
      <c r="D69" s="3" t="s">
        <v>262</v>
      </c>
      <c r="E69" s="22">
        <v>1</v>
      </c>
      <c r="F69" s="38"/>
      <c r="G69" s="39"/>
      <c r="H69" s="48" t="str">
        <f>IFERROR(VLOOKUP(G69,params!$G$1:$H$6,2,FALSE),"")</f>
        <v/>
      </c>
      <c r="I69" s="3">
        <v>0.5</v>
      </c>
      <c r="J69" s="3">
        <f t="shared" si="5"/>
        <v>0</v>
      </c>
      <c r="K69" s="33">
        <f t="shared" si="4"/>
        <v>0</v>
      </c>
      <c r="L69" s="127"/>
      <c r="M69" s="128"/>
      <c r="N69" s="129"/>
    </row>
    <row r="70" spans="1:14" x14ac:dyDescent="0.35">
      <c r="I70" s="14" t="s">
        <v>309</v>
      </c>
      <c r="J70" s="34">
        <f>SUM(J64:J69)</f>
        <v>0</v>
      </c>
      <c r="K70" s="34">
        <f>SUM(K64:K69)</f>
        <v>0</v>
      </c>
    </row>
    <row r="72" spans="1:14" ht="15" x14ac:dyDescent="0.35">
      <c r="A72" s="139" t="s">
        <v>33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</row>
    <row r="73" spans="1:14" ht="39" customHeight="1" x14ac:dyDescent="0.35">
      <c r="A73" s="8" t="s">
        <v>340</v>
      </c>
      <c r="B73" s="7" t="s">
        <v>342</v>
      </c>
      <c r="C73" s="8" t="s">
        <v>17</v>
      </c>
      <c r="D73" s="8" t="s">
        <v>316</v>
      </c>
      <c r="E73" s="8" t="s">
        <v>259</v>
      </c>
      <c r="F73" s="8" t="s">
        <v>235</v>
      </c>
      <c r="G73" s="8" t="s">
        <v>329</v>
      </c>
      <c r="H73" s="8" t="s">
        <v>330</v>
      </c>
      <c r="I73" s="8" t="s">
        <v>233</v>
      </c>
      <c r="J73" s="8" t="s">
        <v>234</v>
      </c>
      <c r="K73" s="8" t="s">
        <v>252</v>
      </c>
      <c r="L73" s="124" t="s">
        <v>255</v>
      </c>
      <c r="M73" s="125"/>
      <c r="N73" s="126"/>
    </row>
    <row r="74" spans="1:14" x14ac:dyDescent="0.35">
      <c r="A74" s="1">
        <v>30</v>
      </c>
      <c r="B74" s="4" t="s">
        <v>34</v>
      </c>
      <c r="C74" s="3" t="s">
        <v>261</v>
      </c>
      <c r="D74" s="3" t="s">
        <v>262</v>
      </c>
      <c r="E74" s="3">
        <v>1</v>
      </c>
      <c r="F74" s="38"/>
      <c r="G74" s="39" t="s">
        <v>322</v>
      </c>
      <c r="H74" s="48">
        <f>IFERROR(VLOOKUP(G74,params!$G$1:$H$6,2,FALSE),"")</f>
        <v>1</v>
      </c>
      <c r="I74" s="3">
        <v>5</v>
      </c>
      <c r="J74" s="3">
        <f t="shared" ref="J74:J81" si="6">IF(C74="Activo",I74,0)</f>
        <v>0</v>
      </c>
      <c r="K74" s="33">
        <f t="shared" ref="K74:K81" si="7">IFERROR(IF(AND(C74="Desactivo",F74&gt;0),F74/E74*I74*H74,IF(F74&lt;=E74,F74/E74*J74*H74,IF(F74&gt;E74,"Excesso de Evidênicias",0))),0)</f>
        <v>0</v>
      </c>
      <c r="L74" s="127"/>
      <c r="M74" s="128"/>
      <c r="N74" s="129"/>
    </row>
    <row r="75" spans="1:14" x14ac:dyDescent="0.35">
      <c r="A75" s="1">
        <v>31</v>
      </c>
      <c r="B75" s="4" t="s">
        <v>35</v>
      </c>
      <c r="C75" s="3" t="s">
        <v>261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3.5</v>
      </c>
      <c r="J75" s="3">
        <f t="shared" si="6"/>
        <v>0</v>
      </c>
      <c r="K75" s="33">
        <f t="shared" si="7"/>
        <v>0</v>
      </c>
      <c r="L75" s="127"/>
      <c r="M75" s="128"/>
      <c r="N75" s="129"/>
    </row>
    <row r="76" spans="1:14" ht="28" x14ac:dyDescent="0.35">
      <c r="A76" s="1">
        <v>32</v>
      </c>
      <c r="B76" s="4" t="s">
        <v>36</v>
      </c>
      <c r="C76" s="3" t="s">
        <v>261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3</v>
      </c>
      <c r="J76" s="3">
        <f t="shared" si="6"/>
        <v>0</v>
      </c>
      <c r="K76" s="33">
        <f t="shared" si="7"/>
        <v>0</v>
      </c>
      <c r="L76" s="127"/>
      <c r="M76" s="128"/>
      <c r="N76" s="129"/>
    </row>
    <row r="77" spans="1:14" ht="28" x14ac:dyDescent="0.35">
      <c r="A77" s="1">
        <v>33</v>
      </c>
      <c r="B77" s="4" t="s">
        <v>37</v>
      </c>
      <c r="C77" s="3" t="s">
        <v>261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2</v>
      </c>
      <c r="J77" s="3">
        <f t="shared" si="6"/>
        <v>0</v>
      </c>
      <c r="K77" s="33">
        <f t="shared" si="7"/>
        <v>0</v>
      </c>
      <c r="L77" s="127"/>
      <c r="M77" s="128"/>
      <c r="N77" s="129"/>
    </row>
    <row r="78" spans="1:14" ht="28" x14ac:dyDescent="0.35">
      <c r="A78" s="1">
        <v>34</v>
      </c>
      <c r="B78" s="4" t="s">
        <v>38</v>
      </c>
      <c r="C78" s="3" t="s">
        <v>261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0</v>
      </c>
      <c r="K78" s="33">
        <f t="shared" si="7"/>
        <v>0</v>
      </c>
      <c r="L78" s="127"/>
      <c r="M78" s="128"/>
      <c r="N78" s="129"/>
    </row>
    <row r="79" spans="1:14" ht="28" x14ac:dyDescent="0.35">
      <c r="A79" s="1">
        <v>35</v>
      </c>
      <c r="B79" s="4" t="s">
        <v>39</v>
      </c>
      <c r="C79" s="3" t="s">
        <v>261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1.5</v>
      </c>
      <c r="J79" s="3">
        <f t="shared" si="6"/>
        <v>0</v>
      </c>
      <c r="K79" s="33">
        <f t="shared" si="7"/>
        <v>0</v>
      </c>
      <c r="L79" s="127"/>
      <c r="M79" s="128"/>
      <c r="N79" s="129"/>
    </row>
    <row r="80" spans="1:14" ht="28" x14ac:dyDescent="0.35">
      <c r="A80" s="1">
        <v>36</v>
      </c>
      <c r="B80" s="4" t="s">
        <v>40</v>
      </c>
      <c r="C80" s="3" t="s">
        <v>261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1</v>
      </c>
      <c r="J80" s="3">
        <f t="shared" si="6"/>
        <v>0</v>
      </c>
      <c r="K80" s="33">
        <f t="shared" si="7"/>
        <v>0</v>
      </c>
      <c r="L80" s="127"/>
      <c r="M80" s="128"/>
      <c r="N80" s="129"/>
    </row>
    <row r="81" spans="1:15" x14ac:dyDescent="0.35">
      <c r="A81" s="1">
        <v>37</v>
      </c>
      <c r="B81" s="4" t="s">
        <v>41</v>
      </c>
      <c r="C81" s="3" t="s">
        <v>260</v>
      </c>
      <c r="D81" s="3" t="s">
        <v>262</v>
      </c>
      <c r="E81" s="3">
        <v>1</v>
      </c>
      <c r="F81" s="38"/>
      <c r="G81" s="39"/>
      <c r="H81" s="48" t="str">
        <f>IFERROR(VLOOKUP(G81,params!$G$1:$H$6,2,FALSE),"")</f>
        <v/>
      </c>
      <c r="I81" s="3">
        <v>2.5</v>
      </c>
      <c r="J81" s="3">
        <f t="shared" si="6"/>
        <v>2.5</v>
      </c>
      <c r="K81" s="33">
        <f t="shared" si="7"/>
        <v>0</v>
      </c>
      <c r="L81" s="127"/>
      <c r="M81" s="128"/>
      <c r="N81" s="129"/>
      <c r="O81" s="23"/>
    </row>
    <row r="82" spans="1:15" x14ac:dyDescent="0.35">
      <c r="I82" s="14" t="s">
        <v>309</v>
      </c>
      <c r="J82" s="34">
        <f>SUM(J74:J81)</f>
        <v>2.5</v>
      </c>
      <c r="K82" s="34">
        <f>SUM(K74:K81)</f>
        <v>0</v>
      </c>
    </row>
    <row r="84" spans="1:15" ht="15" x14ac:dyDescent="0.35">
      <c r="A84" s="139" t="s">
        <v>42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</row>
    <row r="85" spans="1:15" ht="26" customHeight="1" x14ac:dyDescent="0.35">
      <c r="A85" s="8" t="s">
        <v>340</v>
      </c>
      <c r="B85" s="7" t="s">
        <v>342</v>
      </c>
      <c r="C85" s="11" t="s">
        <v>17</v>
      </c>
      <c r="D85" s="11" t="s">
        <v>316</v>
      </c>
      <c r="E85" s="11" t="s">
        <v>259</v>
      </c>
      <c r="F85" s="8" t="s">
        <v>235</v>
      </c>
      <c r="G85" s="8" t="s">
        <v>329</v>
      </c>
      <c r="H85" s="8" t="s">
        <v>330</v>
      </c>
      <c r="I85" s="8" t="s">
        <v>233</v>
      </c>
      <c r="J85" s="8" t="s">
        <v>234</v>
      </c>
      <c r="K85" s="8" t="s">
        <v>252</v>
      </c>
      <c r="L85" s="124" t="s">
        <v>255</v>
      </c>
      <c r="M85" s="125"/>
      <c r="N85" s="126"/>
    </row>
    <row r="86" spans="1:15" x14ac:dyDescent="0.35">
      <c r="A86" s="1">
        <v>38</v>
      </c>
      <c r="B86" s="2" t="s">
        <v>43</v>
      </c>
      <c r="C86" s="3" t="s">
        <v>261</v>
      </c>
      <c r="D86" s="3" t="s">
        <v>262</v>
      </c>
      <c r="E86" s="3">
        <v>1</v>
      </c>
      <c r="F86" s="38"/>
      <c r="G86" s="39" t="s">
        <v>322</v>
      </c>
      <c r="H86" s="48">
        <f>IFERROR(VLOOKUP(G86,params!$G$1:$H$6,2,FALSE),"")</f>
        <v>1</v>
      </c>
      <c r="I86" s="3">
        <v>5</v>
      </c>
      <c r="J86" s="3">
        <f t="shared" ref="J86:J92" si="8">IF(C86="Activo",I86,0)</f>
        <v>0</v>
      </c>
      <c r="K86" s="33">
        <f t="shared" ref="K86:K92" si="9">IFERROR(IF(AND(C86="Desactivo",F86&gt;0),F86/E86*I86*H86,IF(F86&lt;=E86,F86/E86*J86*H86,IF(F86&gt;E86,"Excesso de Evidênicias",0))),0)</f>
        <v>0</v>
      </c>
      <c r="L86" s="127"/>
      <c r="M86" s="128"/>
      <c r="N86" s="129"/>
    </row>
    <row r="87" spans="1:15" x14ac:dyDescent="0.35">
      <c r="A87" s="1">
        <v>39</v>
      </c>
      <c r="B87" s="2" t="s">
        <v>44</v>
      </c>
      <c r="C87" s="3" t="s">
        <v>261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3</v>
      </c>
      <c r="J87" s="3">
        <f t="shared" si="8"/>
        <v>0</v>
      </c>
      <c r="K87" s="33">
        <f t="shared" si="9"/>
        <v>0</v>
      </c>
      <c r="L87" s="127"/>
      <c r="M87" s="128"/>
      <c r="N87" s="129"/>
    </row>
    <row r="88" spans="1:15" x14ac:dyDescent="0.35">
      <c r="A88" s="1">
        <v>40</v>
      </c>
      <c r="B88" s="2" t="s">
        <v>45</v>
      </c>
      <c r="C88" s="3" t="s">
        <v>261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2</v>
      </c>
      <c r="J88" s="3">
        <f t="shared" si="8"/>
        <v>0</v>
      </c>
      <c r="K88" s="33">
        <f t="shared" si="9"/>
        <v>0</v>
      </c>
      <c r="L88" s="127"/>
      <c r="M88" s="128"/>
      <c r="N88" s="129"/>
    </row>
    <row r="89" spans="1:15" x14ac:dyDescent="0.35">
      <c r="A89" s="1">
        <v>41</v>
      </c>
      <c r="B89" s="2" t="s">
        <v>46</v>
      </c>
      <c r="C89" s="3" t="s">
        <v>261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0</v>
      </c>
      <c r="K89" s="33">
        <f t="shared" si="9"/>
        <v>0</v>
      </c>
      <c r="L89" s="127"/>
      <c r="M89" s="128"/>
      <c r="N89" s="129"/>
    </row>
    <row r="90" spans="1:15" ht="28" x14ac:dyDescent="0.35">
      <c r="A90" s="1">
        <v>42</v>
      </c>
      <c r="B90" s="2" t="s">
        <v>47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1.5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5" ht="28" x14ac:dyDescent="0.35">
      <c r="A91" s="1">
        <v>43</v>
      </c>
      <c r="B91" s="2" t="s">
        <v>48</v>
      </c>
      <c r="C91" s="3" t="s">
        <v>261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1</v>
      </c>
      <c r="J91" s="3">
        <f t="shared" si="8"/>
        <v>0</v>
      </c>
      <c r="K91" s="33">
        <f t="shared" si="9"/>
        <v>0</v>
      </c>
      <c r="L91" s="127"/>
      <c r="M91" s="128"/>
      <c r="N91" s="129"/>
    </row>
    <row r="92" spans="1:15" ht="28" x14ac:dyDescent="0.35">
      <c r="A92" s="1">
        <v>44</v>
      </c>
      <c r="B92" s="2" t="s">
        <v>49</v>
      </c>
      <c r="C92" s="3" t="s">
        <v>261</v>
      </c>
      <c r="D92" s="3" t="s">
        <v>262</v>
      </c>
      <c r="E92" s="3">
        <v>1</v>
      </c>
      <c r="F92" s="38"/>
      <c r="G92" s="39"/>
      <c r="H92" s="48" t="str">
        <f>IFERROR(VLOOKUP(G92,params!$G$1:$H$6,2,FALSE),"")</f>
        <v/>
      </c>
      <c r="I92" s="3">
        <v>0.5</v>
      </c>
      <c r="J92" s="3">
        <f t="shared" si="8"/>
        <v>0</v>
      </c>
      <c r="K92" s="33">
        <f t="shared" si="9"/>
        <v>0</v>
      </c>
      <c r="L92" s="127"/>
      <c r="M92" s="128"/>
      <c r="N92" s="129"/>
    </row>
    <row r="93" spans="1:15" x14ac:dyDescent="0.35">
      <c r="I93" s="14" t="s">
        <v>309</v>
      </c>
      <c r="J93" s="34">
        <f>SUM(J86:J92)</f>
        <v>0</v>
      </c>
      <c r="K93" s="34">
        <f>SUM(K86:K92)</f>
        <v>0</v>
      </c>
    </row>
    <row r="95" spans="1:15" ht="15" x14ac:dyDescent="0.35">
      <c r="A95" s="139" t="s">
        <v>210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</row>
    <row r="96" spans="1:15" ht="39" customHeight="1" x14ac:dyDescent="0.35">
      <c r="A96" s="8" t="s">
        <v>340</v>
      </c>
      <c r="B96" s="7" t="s">
        <v>342</v>
      </c>
      <c r="C96" s="8" t="s">
        <v>17</v>
      </c>
      <c r="D96" s="8" t="s">
        <v>316</v>
      </c>
      <c r="E96" s="8" t="s">
        <v>259</v>
      </c>
      <c r="F96" s="8" t="s">
        <v>235</v>
      </c>
      <c r="G96" s="8" t="s">
        <v>329</v>
      </c>
      <c r="H96" s="8" t="s">
        <v>330</v>
      </c>
      <c r="I96" s="8" t="s">
        <v>233</v>
      </c>
      <c r="J96" s="8" t="s">
        <v>234</v>
      </c>
      <c r="K96" s="8" t="s">
        <v>252</v>
      </c>
      <c r="L96" s="124" t="s">
        <v>255</v>
      </c>
      <c r="M96" s="125"/>
      <c r="N96" s="126"/>
    </row>
    <row r="97" spans="1:14" ht="28" x14ac:dyDescent="0.35">
      <c r="A97" s="1">
        <v>45</v>
      </c>
      <c r="B97" s="2" t="s">
        <v>50</v>
      </c>
      <c r="C97" s="3" t="s">
        <v>261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7</v>
      </c>
      <c r="J97" s="3">
        <f t="shared" ref="J97:J119" si="10">IF(C97="Activo",I97,0)</f>
        <v>0</v>
      </c>
      <c r="K97" s="33">
        <f t="shared" ref="K97:K119" si="11">IFERROR(IF(AND(C97="Desactivo",F97&gt;0),F97/E97*I97*H97,IF(F97&lt;=E97,F97/E97*J97*H97,IF(F97&gt;E97,"Excesso de Evidênicias",0))),0)</f>
        <v>0</v>
      </c>
      <c r="L97" s="127"/>
      <c r="M97" s="128"/>
      <c r="N97" s="129"/>
    </row>
    <row r="98" spans="1:14" ht="28" x14ac:dyDescent="0.35">
      <c r="A98" s="1">
        <v>46</v>
      </c>
      <c r="B98" s="2" t="s">
        <v>211</v>
      </c>
      <c r="C98" s="3" t="s">
        <v>261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6</v>
      </c>
      <c r="J98" s="3">
        <f t="shared" si="10"/>
        <v>0</v>
      </c>
      <c r="K98" s="33">
        <f t="shared" si="11"/>
        <v>0</v>
      </c>
      <c r="L98" s="127"/>
      <c r="M98" s="128"/>
      <c r="N98" s="129"/>
    </row>
    <row r="99" spans="1:14" ht="28" x14ac:dyDescent="0.35">
      <c r="A99" s="1">
        <v>47</v>
      </c>
      <c r="B99" s="2" t="s">
        <v>212</v>
      </c>
      <c r="C99" s="3" t="s">
        <v>261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5</v>
      </c>
      <c r="J99" s="3">
        <f t="shared" si="10"/>
        <v>0</v>
      </c>
      <c r="K99" s="33">
        <f t="shared" si="11"/>
        <v>0</v>
      </c>
      <c r="L99" s="127"/>
      <c r="M99" s="128"/>
      <c r="N99" s="129"/>
    </row>
    <row r="100" spans="1:14" x14ac:dyDescent="0.35">
      <c r="A100" s="1">
        <v>48</v>
      </c>
      <c r="B100" s="2" t="s">
        <v>51</v>
      </c>
      <c r="C100" s="3" t="s">
        <v>261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0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49</v>
      </c>
      <c r="B101" s="2" t="s">
        <v>213</v>
      </c>
      <c r="C101" s="3" t="s">
        <v>261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4</v>
      </c>
      <c r="J101" s="3">
        <f t="shared" si="10"/>
        <v>0</v>
      </c>
      <c r="K101" s="33">
        <f t="shared" si="11"/>
        <v>0</v>
      </c>
      <c r="L101" s="127"/>
      <c r="M101" s="128"/>
      <c r="N101" s="129"/>
    </row>
    <row r="102" spans="1:14" ht="28" x14ac:dyDescent="0.35">
      <c r="A102" s="1">
        <v>50</v>
      </c>
      <c r="B102" s="2" t="s">
        <v>214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x14ac:dyDescent="0.35">
      <c r="A103" s="1">
        <v>51</v>
      </c>
      <c r="B103" s="2" t="s">
        <v>52</v>
      </c>
      <c r="C103" s="3" t="s">
        <v>261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0</v>
      </c>
      <c r="K103" s="33">
        <f t="shared" si="11"/>
        <v>0</v>
      </c>
      <c r="L103" s="127"/>
      <c r="M103" s="128"/>
      <c r="N103" s="129"/>
    </row>
    <row r="104" spans="1:14" ht="28" x14ac:dyDescent="0.35">
      <c r="A104" s="1">
        <v>52</v>
      </c>
      <c r="B104" s="2" t="s">
        <v>215</v>
      </c>
      <c r="C104" s="3" t="s">
        <v>261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3.5</v>
      </c>
      <c r="J104" s="3">
        <f t="shared" si="10"/>
        <v>0</v>
      </c>
      <c r="K104" s="33">
        <f t="shared" si="11"/>
        <v>0</v>
      </c>
      <c r="L104" s="127"/>
      <c r="M104" s="128"/>
      <c r="N104" s="129"/>
    </row>
    <row r="105" spans="1:14" x14ac:dyDescent="0.35">
      <c r="A105" s="1">
        <v>53</v>
      </c>
      <c r="B105" s="2" t="s">
        <v>53</v>
      </c>
      <c r="C105" s="3" t="s">
        <v>261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3</v>
      </c>
      <c r="J105" s="3">
        <f t="shared" si="10"/>
        <v>0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54</v>
      </c>
      <c r="B106" s="2" t="s">
        <v>216</v>
      </c>
      <c r="C106" s="3" t="s">
        <v>261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0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55</v>
      </c>
      <c r="B107" s="2" t="s">
        <v>54</v>
      </c>
      <c r="C107" s="3" t="s">
        <v>261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0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56</v>
      </c>
      <c r="B108" s="2" t="s">
        <v>55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ht="28" x14ac:dyDescent="0.35">
      <c r="A109" s="1">
        <v>57</v>
      </c>
      <c r="B109" s="2" t="s">
        <v>217</v>
      </c>
      <c r="C109" s="3" t="s">
        <v>261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2.5</v>
      </c>
      <c r="J109" s="3">
        <f t="shared" si="10"/>
        <v>0</v>
      </c>
      <c r="K109" s="33">
        <f t="shared" si="11"/>
        <v>0</v>
      </c>
      <c r="L109" s="127"/>
      <c r="M109" s="128"/>
      <c r="N109" s="129"/>
    </row>
    <row r="110" spans="1:14" x14ac:dyDescent="0.35">
      <c r="A110" s="1">
        <v>58</v>
      </c>
      <c r="B110" s="2" t="s">
        <v>56</v>
      </c>
      <c r="C110" s="3" t="s">
        <v>261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0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59</v>
      </c>
      <c r="B111" s="2" t="s">
        <v>218</v>
      </c>
      <c r="C111" s="3" t="s">
        <v>261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0</v>
      </c>
      <c r="K111" s="33">
        <f t="shared" si="11"/>
        <v>0</v>
      </c>
      <c r="L111" s="127"/>
      <c r="M111" s="128"/>
      <c r="N111" s="129"/>
    </row>
    <row r="112" spans="1:14" ht="28" x14ac:dyDescent="0.35">
      <c r="A112" s="1">
        <v>60</v>
      </c>
      <c r="B112" s="2" t="s">
        <v>57</v>
      </c>
      <c r="C112" s="3" t="s">
        <v>261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2</v>
      </c>
      <c r="J112" s="3">
        <f t="shared" si="10"/>
        <v>0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61</v>
      </c>
      <c r="B113" s="2" t="s">
        <v>58</v>
      </c>
      <c r="C113" s="3" t="s">
        <v>261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1.5</v>
      </c>
      <c r="J113" s="3">
        <f t="shared" si="10"/>
        <v>0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62</v>
      </c>
      <c r="B114" s="2" t="s">
        <v>59</v>
      </c>
      <c r="C114" s="3" t="s">
        <v>261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0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63</v>
      </c>
      <c r="B115" s="2" t="s">
        <v>60</v>
      </c>
      <c r="C115" s="3" t="s">
        <v>261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0</v>
      </c>
      <c r="K115" s="33">
        <f t="shared" si="11"/>
        <v>0</v>
      </c>
      <c r="L115" s="127"/>
      <c r="M115" s="128"/>
      <c r="N115" s="129"/>
    </row>
    <row r="116" spans="1:14" x14ac:dyDescent="0.35">
      <c r="A116" s="1">
        <v>64</v>
      </c>
      <c r="B116" s="2" t="s">
        <v>282</v>
      </c>
      <c r="C116" s="3" t="s">
        <v>261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0</v>
      </c>
      <c r="K116" s="33">
        <f t="shared" si="11"/>
        <v>0</v>
      </c>
      <c r="L116" s="127"/>
      <c r="M116" s="128"/>
      <c r="N116" s="129"/>
    </row>
    <row r="117" spans="1:14" ht="28" x14ac:dyDescent="0.35">
      <c r="A117" s="1">
        <v>65</v>
      </c>
      <c r="B117" s="2" t="s">
        <v>219</v>
      </c>
      <c r="C117" s="3" t="s">
        <v>261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0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66</v>
      </c>
      <c r="B118" s="2" t="s">
        <v>220</v>
      </c>
      <c r="C118" s="3" t="s">
        <v>261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1</v>
      </c>
      <c r="J118" s="3">
        <f t="shared" si="10"/>
        <v>0</v>
      </c>
      <c r="K118" s="33">
        <f t="shared" si="11"/>
        <v>0</v>
      </c>
      <c r="L118" s="127"/>
      <c r="M118" s="128"/>
      <c r="N118" s="129"/>
    </row>
    <row r="119" spans="1:14" x14ac:dyDescent="0.35">
      <c r="A119" s="1">
        <v>67</v>
      </c>
      <c r="B119" s="2" t="s">
        <v>221</v>
      </c>
      <c r="C119" s="3" t="s">
        <v>261</v>
      </c>
      <c r="D119" s="3" t="s">
        <v>262</v>
      </c>
      <c r="E119" s="3">
        <v>1</v>
      </c>
      <c r="F119" s="38"/>
      <c r="G119" s="39"/>
      <c r="H119" s="48" t="str">
        <f>IFERROR(VLOOKUP(G119,params!$G$1:$H$6,2,FALSE),"")</f>
        <v/>
      </c>
      <c r="I119" s="3">
        <v>0.5</v>
      </c>
      <c r="J119" s="3">
        <f t="shared" si="10"/>
        <v>0</v>
      </c>
      <c r="K119" s="33">
        <f t="shared" si="11"/>
        <v>0</v>
      </c>
      <c r="L119" s="127"/>
      <c r="M119" s="128"/>
      <c r="N119" s="129"/>
    </row>
    <row r="120" spans="1:14" x14ac:dyDescent="0.35">
      <c r="I120" s="14" t="s">
        <v>309</v>
      </c>
      <c r="J120" s="34">
        <f>SUM(J97:J119)</f>
        <v>0</v>
      </c>
      <c r="K120" s="34">
        <f>SUM(K97:K119)</f>
        <v>0</v>
      </c>
    </row>
    <row r="122" spans="1:14" ht="15" x14ac:dyDescent="0.35">
      <c r="A122" s="139" t="s">
        <v>222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1:14" ht="39" customHeight="1" x14ac:dyDescent="0.35">
      <c r="A123" s="8" t="s">
        <v>340</v>
      </c>
      <c r="B123" s="7" t="s">
        <v>342</v>
      </c>
      <c r="C123" s="8" t="s">
        <v>17</v>
      </c>
      <c r="D123" s="8" t="s">
        <v>316</v>
      </c>
      <c r="E123" s="8" t="s">
        <v>259</v>
      </c>
      <c r="F123" s="8" t="s">
        <v>235</v>
      </c>
      <c r="G123" s="8" t="s">
        <v>329</v>
      </c>
      <c r="H123" s="8" t="s">
        <v>330</v>
      </c>
      <c r="I123" s="8" t="s">
        <v>233</v>
      </c>
      <c r="J123" s="8" t="s">
        <v>234</v>
      </c>
      <c r="K123" s="8" t="s">
        <v>252</v>
      </c>
      <c r="L123" s="124" t="s">
        <v>255</v>
      </c>
      <c r="M123" s="125"/>
      <c r="N123" s="126"/>
    </row>
    <row r="124" spans="1:14" x14ac:dyDescent="0.35">
      <c r="A124" s="1">
        <v>68</v>
      </c>
      <c r="B124" s="2" t="s">
        <v>61</v>
      </c>
      <c r="C124" s="3" t="s">
        <v>261</v>
      </c>
      <c r="D124" s="3" t="s">
        <v>262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7</v>
      </c>
      <c r="J124" s="3">
        <f t="shared" ref="J124:J138" si="12">IF(C124="Activo",I124,0)</f>
        <v>0</v>
      </c>
      <c r="K124" s="33">
        <f t="shared" ref="K124:K138" si="13">IFERROR(IF(AND(C124="Desactivo",F124&gt;0),F124/E124*I124*H124,IF(F124&lt;=E124,F124/E124*J124*H124,IF(F124&gt;E124,"Excesso de Evidênicias",0))),0)</f>
        <v>0</v>
      </c>
      <c r="L124" s="127"/>
      <c r="M124" s="128"/>
      <c r="N124" s="129"/>
    </row>
    <row r="125" spans="1:14" x14ac:dyDescent="0.35">
      <c r="A125" s="1">
        <v>69</v>
      </c>
      <c r="B125" s="2" t="s">
        <v>62</v>
      </c>
      <c r="C125" s="3" t="s">
        <v>261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6</v>
      </c>
      <c r="J125" s="3">
        <f t="shared" si="12"/>
        <v>0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70</v>
      </c>
      <c r="B126" s="2" t="s">
        <v>63</v>
      </c>
      <c r="C126" s="3" t="s">
        <v>261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0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71</v>
      </c>
      <c r="B127" s="2" t="s">
        <v>64</v>
      </c>
      <c r="C127" s="3" t="s">
        <v>261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0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72</v>
      </c>
      <c r="B128" s="2" t="s">
        <v>283</v>
      </c>
      <c r="C128" s="3" t="s">
        <v>261</v>
      </c>
      <c r="D128" s="3" t="s">
        <v>263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5</v>
      </c>
      <c r="J128" s="3">
        <f t="shared" si="12"/>
        <v>0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73</v>
      </c>
      <c r="B129" s="2" t="s">
        <v>65</v>
      </c>
      <c r="C129" s="3" t="s">
        <v>261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0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74</v>
      </c>
      <c r="B130" s="2" t="s">
        <v>66</v>
      </c>
      <c r="C130" s="3" t="s">
        <v>261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0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75</v>
      </c>
      <c r="B131" s="2" t="s">
        <v>67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76</v>
      </c>
      <c r="B132" s="6" t="s">
        <v>68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4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77</v>
      </c>
      <c r="B133" s="6" t="s">
        <v>69</v>
      </c>
      <c r="C133" s="3" t="s">
        <v>261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0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78</v>
      </c>
      <c r="B134" s="2" t="s">
        <v>70</v>
      </c>
      <c r="C134" s="3" t="s">
        <v>261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0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79</v>
      </c>
      <c r="B135" s="2" t="s">
        <v>71</v>
      </c>
      <c r="C135" s="3" t="s">
        <v>261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0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80</v>
      </c>
      <c r="B136" s="2" t="s">
        <v>72</v>
      </c>
      <c r="C136" s="3" t="s">
        <v>261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3</v>
      </c>
      <c r="J136" s="3">
        <f t="shared" si="12"/>
        <v>0</v>
      </c>
      <c r="K136" s="33">
        <f t="shared" si="13"/>
        <v>0</v>
      </c>
      <c r="L136" s="127"/>
      <c r="M136" s="128"/>
      <c r="N136" s="129"/>
    </row>
    <row r="137" spans="1:14" x14ac:dyDescent="0.35">
      <c r="A137" s="1">
        <v>81</v>
      </c>
      <c r="B137" s="2" t="s">
        <v>73</v>
      </c>
      <c r="C137" s="3" t="s">
        <v>261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0</v>
      </c>
      <c r="K137" s="33">
        <f t="shared" si="13"/>
        <v>0</v>
      </c>
      <c r="L137" s="127"/>
      <c r="M137" s="128"/>
      <c r="N137" s="129"/>
    </row>
    <row r="138" spans="1:14" ht="28" x14ac:dyDescent="0.35">
      <c r="A138" s="1">
        <v>82</v>
      </c>
      <c r="B138" s="2" t="s">
        <v>74</v>
      </c>
      <c r="C138" s="3" t="s">
        <v>261</v>
      </c>
      <c r="D138" s="3" t="s">
        <v>265</v>
      </c>
      <c r="E138" s="3">
        <v>1</v>
      </c>
      <c r="F138" s="38"/>
      <c r="G138" s="39"/>
      <c r="H138" s="48" t="str">
        <f>IFERROR(VLOOKUP(G138,params!$G$1:$H$6,2,FALSE),"")</f>
        <v/>
      </c>
      <c r="I138" s="3">
        <v>2</v>
      </c>
      <c r="J138" s="3">
        <f t="shared" si="12"/>
        <v>0</v>
      </c>
      <c r="K138" s="33">
        <f t="shared" si="13"/>
        <v>0</v>
      </c>
      <c r="L138" s="127"/>
      <c r="M138" s="128"/>
      <c r="N138" s="129"/>
    </row>
    <row r="139" spans="1:14" x14ac:dyDescent="0.35">
      <c r="I139" s="14" t="s">
        <v>309</v>
      </c>
      <c r="J139" s="34">
        <f>SUM(J124:J138)</f>
        <v>0</v>
      </c>
      <c r="K139" s="34">
        <f>SUM(K124:K138)</f>
        <v>0</v>
      </c>
    </row>
    <row r="141" spans="1:14" ht="15" x14ac:dyDescent="0.35">
      <c r="A141" s="146" t="s">
        <v>223</v>
      </c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ht="39" customHeight="1" x14ac:dyDescent="0.35">
      <c r="A142" s="8" t="s">
        <v>340</v>
      </c>
      <c r="B142" s="7" t="s">
        <v>342</v>
      </c>
      <c r="C142" s="8" t="s">
        <v>17</v>
      </c>
      <c r="D142" s="8" t="s">
        <v>316</v>
      </c>
      <c r="E142" s="8" t="s">
        <v>259</v>
      </c>
      <c r="F142" s="8" t="s">
        <v>235</v>
      </c>
      <c r="G142" s="8" t="s">
        <v>329</v>
      </c>
      <c r="H142" s="8" t="s">
        <v>330</v>
      </c>
      <c r="I142" s="8" t="s">
        <v>233</v>
      </c>
      <c r="J142" s="8" t="s">
        <v>234</v>
      </c>
      <c r="K142" s="8" t="s">
        <v>252</v>
      </c>
      <c r="L142" s="124" t="s">
        <v>255</v>
      </c>
      <c r="M142" s="125"/>
      <c r="N142" s="126"/>
    </row>
    <row r="143" spans="1:14" x14ac:dyDescent="0.35">
      <c r="A143" s="1">
        <v>83</v>
      </c>
      <c r="B143" s="2" t="s">
        <v>75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5</v>
      </c>
      <c r="J143" s="3">
        <f t="shared" ref="J143:J153" si="14">IF(C143="Activo",I143,0)</f>
        <v>0</v>
      </c>
      <c r="K143" s="33">
        <f t="shared" ref="K143:K153" si="15">IFERROR(IF(AND(C143="Desactivo",F143&gt;0),F143/E143*I143*H143,IF(F143&lt;=E143,F143/E143*J143*H143,IF(F143&gt;E143,"Excesso de Evidênicias",0))),0)</f>
        <v>0</v>
      </c>
      <c r="L143" s="127"/>
      <c r="M143" s="128"/>
      <c r="N143" s="129"/>
    </row>
    <row r="144" spans="1:14" x14ac:dyDescent="0.35">
      <c r="A144" s="1">
        <v>84</v>
      </c>
      <c r="B144" s="2" t="s">
        <v>76</v>
      </c>
      <c r="C144" s="3" t="s">
        <v>261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0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85</v>
      </c>
      <c r="B145" s="2" t="s">
        <v>284</v>
      </c>
      <c r="C145" s="3" t="s">
        <v>261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3.5</v>
      </c>
      <c r="J145" s="3">
        <f t="shared" si="14"/>
        <v>0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86</v>
      </c>
      <c r="B146" s="2" t="s">
        <v>77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x14ac:dyDescent="0.35">
      <c r="A147" s="1">
        <v>87</v>
      </c>
      <c r="B147" s="2" t="s">
        <v>78</v>
      </c>
      <c r="C147" s="3" t="s">
        <v>261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3</v>
      </c>
      <c r="J147" s="3">
        <f t="shared" si="14"/>
        <v>0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88</v>
      </c>
      <c r="B148" s="2" t="s">
        <v>79</v>
      </c>
      <c r="C148" s="3" t="s">
        <v>261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0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89</v>
      </c>
      <c r="B149" s="2" t="s">
        <v>80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2.5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x14ac:dyDescent="0.35">
      <c r="A150" s="1">
        <v>90</v>
      </c>
      <c r="B150" s="2" t="s">
        <v>81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2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ht="28" x14ac:dyDescent="0.35">
      <c r="A151" s="1">
        <v>91</v>
      </c>
      <c r="B151" s="2" t="s">
        <v>82</v>
      </c>
      <c r="C151" s="3" t="s">
        <v>261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0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92</v>
      </c>
      <c r="B152" s="2" t="s">
        <v>224</v>
      </c>
      <c r="C152" s="3" t="s">
        <v>261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1.5</v>
      </c>
      <c r="J152" s="3">
        <f t="shared" si="14"/>
        <v>0</v>
      </c>
      <c r="K152" s="33">
        <f t="shared" si="15"/>
        <v>0</v>
      </c>
      <c r="L152" s="127"/>
      <c r="M152" s="128"/>
      <c r="N152" s="129"/>
    </row>
    <row r="153" spans="1:14" x14ac:dyDescent="0.35">
      <c r="A153" s="1">
        <v>93</v>
      </c>
      <c r="B153" s="2" t="s">
        <v>83</v>
      </c>
      <c r="C153" s="3" t="s">
        <v>261</v>
      </c>
      <c r="D153" s="3" t="s">
        <v>262</v>
      </c>
      <c r="E153" s="3">
        <v>1</v>
      </c>
      <c r="F153" s="38"/>
      <c r="G153" s="39"/>
      <c r="H153" s="48" t="str">
        <f>IFERROR(VLOOKUP(G153,params!$G$1:$H$6,2,FALSE),"")</f>
        <v/>
      </c>
      <c r="I153" s="3">
        <v>1</v>
      </c>
      <c r="J153" s="3">
        <f t="shared" si="14"/>
        <v>0</v>
      </c>
      <c r="K153" s="33">
        <f t="shared" si="15"/>
        <v>0</v>
      </c>
      <c r="L153" s="127"/>
      <c r="M153" s="128"/>
      <c r="N153" s="129"/>
    </row>
    <row r="154" spans="1:14" x14ac:dyDescent="0.35">
      <c r="I154" s="14" t="s">
        <v>309</v>
      </c>
      <c r="J154" s="34">
        <f>SUM(J143:J153)</f>
        <v>0</v>
      </c>
      <c r="K154" s="34">
        <f>SUM(K143:K153)</f>
        <v>0</v>
      </c>
    </row>
    <row r="156" spans="1:14" ht="15" x14ac:dyDescent="0.35">
      <c r="A156" s="139" t="s">
        <v>225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1:14" ht="39" customHeight="1" x14ac:dyDescent="0.35">
      <c r="A157" s="8" t="s">
        <v>340</v>
      </c>
      <c r="B157" s="7" t="s">
        <v>342</v>
      </c>
      <c r="C157" s="8" t="s">
        <v>17</v>
      </c>
      <c r="D157" s="8" t="s">
        <v>316</v>
      </c>
      <c r="E157" s="8" t="s">
        <v>259</v>
      </c>
      <c r="F157" s="8" t="s">
        <v>235</v>
      </c>
      <c r="G157" s="8" t="s">
        <v>329</v>
      </c>
      <c r="H157" s="8" t="s">
        <v>330</v>
      </c>
      <c r="I157" s="8" t="s">
        <v>233</v>
      </c>
      <c r="J157" s="8" t="s">
        <v>234</v>
      </c>
      <c r="K157" s="8" t="s">
        <v>252</v>
      </c>
      <c r="L157" s="124" t="s">
        <v>255</v>
      </c>
      <c r="M157" s="125"/>
      <c r="N157" s="126"/>
    </row>
    <row r="158" spans="1:14" x14ac:dyDescent="0.35">
      <c r="A158" s="1">
        <v>94</v>
      </c>
      <c r="B158" s="2" t="s">
        <v>226</v>
      </c>
      <c r="C158" s="3" t="s">
        <v>261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5</v>
      </c>
      <c r="J158" s="3">
        <f t="shared" ref="J158:J161" si="16">IF(C158="Activo",I158,0)</f>
        <v>0</v>
      </c>
      <c r="K158" s="33">
        <f t="shared" ref="K158:K161" si="17">IFERROR(IF(AND(C158="Desactivo",F158&gt;0),F158/E158*I158*H158,IF(F158&lt;=E158,F158/E158*J158*H158,IF(F158&gt;E158,"Excesso de Evidênicias",0))),0)</f>
        <v>0</v>
      </c>
      <c r="L158" s="127"/>
      <c r="M158" s="128"/>
      <c r="N158" s="129"/>
    </row>
    <row r="159" spans="1:14" x14ac:dyDescent="0.35">
      <c r="A159" s="1">
        <v>95</v>
      </c>
      <c r="B159" s="2" t="s">
        <v>227</v>
      </c>
      <c r="C159" s="3" t="s">
        <v>261</v>
      </c>
      <c r="D159" s="3" t="s">
        <v>262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3</v>
      </c>
      <c r="J159" s="3">
        <f t="shared" si="16"/>
        <v>0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96</v>
      </c>
      <c r="B160" s="2" t="s">
        <v>228</v>
      </c>
      <c r="C160" s="3" t="s">
        <v>261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1.5</v>
      </c>
      <c r="J160" s="3">
        <f t="shared" si="16"/>
        <v>0</v>
      </c>
      <c r="K160" s="33">
        <f t="shared" si="17"/>
        <v>0</v>
      </c>
      <c r="L160" s="127"/>
      <c r="M160" s="128"/>
      <c r="N160" s="129"/>
    </row>
    <row r="161" spans="1:14" x14ac:dyDescent="0.35">
      <c r="A161" s="1">
        <v>97</v>
      </c>
      <c r="B161" s="2" t="s">
        <v>229</v>
      </c>
      <c r="C161" s="3" t="s">
        <v>260</v>
      </c>
      <c r="D161" s="3" t="s">
        <v>265</v>
      </c>
      <c r="E161" s="3">
        <v>1</v>
      </c>
      <c r="F161" s="38"/>
      <c r="G161" s="39"/>
      <c r="H161" s="48" t="str">
        <f>IFERROR(VLOOKUP(G161,params!$G$1:$H$6,2,FALSE),"")</f>
        <v/>
      </c>
      <c r="I161" s="3">
        <v>1</v>
      </c>
      <c r="J161" s="3">
        <f t="shared" si="16"/>
        <v>1</v>
      </c>
      <c r="K161" s="33">
        <f t="shared" si="17"/>
        <v>0</v>
      </c>
      <c r="L161" s="127"/>
      <c r="M161" s="128"/>
      <c r="N161" s="129"/>
    </row>
    <row r="162" spans="1:14" x14ac:dyDescent="0.35">
      <c r="I162" s="14" t="s">
        <v>309</v>
      </c>
      <c r="J162" s="34">
        <f>SUM(J158:J161)</f>
        <v>1</v>
      </c>
      <c r="K162" s="34">
        <f>SUM(K158:K161)</f>
        <v>0</v>
      </c>
      <c r="L162" s="36"/>
      <c r="M162" s="35"/>
    </row>
    <row r="164" spans="1:14" ht="15" x14ac:dyDescent="0.35">
      <c r="A164" s="139" t="s">
        <v>230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1:14" ht="39" customHeight="1" x14ac:dyDescent="0.35">
      <c r="A165" s="8" t="s">
        <v>340</v>
      </c>
      <c r="B165" s="7" t="s">
        <v>342</v>
      </c>
      <c r="C165" s="8" t="s">
        <v>17</v>
      </c>
      <c r="D165" s="8" t="s">
        <v>316</v>
      </c>
      <c r="E165" s="8" t="s">
        <v>259</v>
      </c>
      <c r="F165" s="8" t="s">
        <v>235</v>
      </c>
      <c r="G165" s="8" t="s">
        <v>329</v>
      </c>
      <c r="H165" s="8" t="s">
        <v>330</v>
      </c>
      <c r="I165" s="8" t="s">
        <v>233</v>
      </c>
      <c r="J165" s="8" t="s">
        <v>234</v>
      </c>
      <c r="K165" s="8" t="s">
        <v>252</v>
      </c>
      <c r="L165" s="124" t="s">
        <v>255</v>
      </c>
      <c r="M165" s="125"/>
      <c r="N165" s="126"/>
    </row>
    <row r="166" spans="1:14" x14ac:dyDescent="0.35">
      <c r="A166" s="1">
        <v>98</v>
      </c>
      <c r="B166" s="4" t="s">
        <v>84</v>
      </c>
      <c r="C166" s="3" t="s">
        <v>261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7</v>
      </c>
      <c r="J166" s="3">
        <f t="shared" ref="J166:J185" si="18">IF(C166="Activo",I166,0)</f>
        <v>0</v>
      </c>
      <c r="K166" s="33">
        <f t="shared" ref="K166:K185" si="19">IFERROR(IF(AND(C166="Desactivo",F166&gt;0),F166/E166*I166*H166,IF(F166&lt;=E166,F166/E166*J166*H166,IF(F166&gt;E166,"Excesso de Evidênicias",0))),0)</f>
        <v>0</v>
      </c>
      <c r="L166" s="127"/>
      <c r="M166" s="128"/>
      <c r="N166" s="129"/>
    </row>
    <row r="167" spans="1:14" ht="28" x14ac:dyDescent="0.35">
      <c r="A167" s="1">
        <v>99</v>
      </c>
      <c r="B167" s="4" t="s">
        <v>85</v>
      </c>
      <c r="C167" s="3" t="s">
        <v>261</v>
      </c>
      <c r="D167" s="3" t="s">
        <v>262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5</v>
      </c>
      <c r="J167" s="3">
        <f t="shared" si="18"/>
        <v>0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100</v>
      </c>
      <c r="B168" s="4" t="s">
        <v>86</v>
      </c>
      <c r="C168" s="3" t="s">
        <v>261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0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101</v>
      </c>
      <c r="B169" s="4" t="s">
        <v>87</v>
      </c>
      <c r="C169" s="3" t="s">
        <v>261</v>
      </c>
      <c r="D169" s="3" t="s">
        <v>263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4</v>
      </c>
      <c r="J169" s="3">
        <f t="shared" si="18"/>
        <v>0</v>
      </c>
      <c r="K169" s="33">
        <f t="shared" si="19"/>
        <v>0</v>
      </c>
      <c r="L169" s="127"/>
      <c r="M169" s="128"/>
      <c r="N169" s="129"/>
    </row>
    <row r="170" spans="1:14" ht="28" x14ac:dyDescent="0.35">
      <c r="A170" s="1">
        <v>102</v>
      </c>
      <c r="B170" s="4" t="s">
        <v>88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3.5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103</v>
      </c>
      <c r="B171" s="4" t="s">
        <v>89</v>
      </c>
      <c r="C171" s="3" t="s">
        <v>261</v>
      </c>
      <c r="D171" s="3" t="s">
        <v>262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3</v>
      </c>
      <c r="J171" s="3">
        <f t="shared" si="18"/>
        <v>0</v>
      </c>
      <c r="K171" s="33">
        <f t="shared" si="19"/>
        <v>0</v>
      </c>
      <c r="L171" s="127"/>
      <c r="M171" s="128"/>
      <c r="N171" s="129"/>
    </row>
    <row r="172" spans="1:14" x14ac:dyDescent="0.35">
      <c r="A172" s="1">
        <v>104</v>
      </c>
      <c r="B172" s="4" t="s">
        <v>90</v>
      </c>
      <c r="C172" s="3" t="s">
        <v>261</v>
      </c>
      <c r="D172" s="3" t="s">
        <v>265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x14ac:dyDescent="0.35">
      <c r="A173" s="1">
        <v>105</v>
      </c>
      <c r="B173" s="4" t="s">
        <v>91</v>
      </c>
      <c r="C173" s="3" t="s">
        <v>261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0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106</v>
      </c>
      <c r="B174" s="4" t="s">
        <v>92</v>
      </c>
      <c r="C174" s="3" t="s">
        <v>261</v>
      </c>
      <c r="D174" s="3" t="s">
        <v>262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2.5</v>
      </c>
      <c r="J174" s="3">
        <f t="shared" si="18"/>
        <v>0</v>
      </c>
      <c r="K174" s="33">
        <f t="shared" si="19"/>
        <v>0</v>
      </c>
      <c r="L174" s="127"/>
      <c r="M174" s="128"/>
      <c r="N174" s="129"/>
    </row>
    <row r="175" spans="1:14" ht="28" x14ac:dyDescent="0.35">
      <c r="A175" s="1">
        <v>107</v>
      </c>
      <c r="B175" s="4" t="s">
        <v>93</v>
      </c>
      <c r="C175" s="3" t="s">
        <v>261</v>
      </c>
      <c r="D175" s="3" t="s">
        <v>265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0</v>
      </c>
      <c r="K175" s="33">
        <f t="shared" si="19"/>
        <v>0</v>
      </c>
      <c r="L175" s="127"/>
      <c r="M175" s="128"/>
      <c r="N175" s="129"/>
    </row>
    <row r="176" spans="1:14" x14ac:dyDescent="0.35">
      <c r="A176" s="1">
        <v>108</v>
      </c>
      <c r="B176" s="4" t="s">
        <v>94</v>
      </c>
      <c r="C176" s="3" t="s">
        <v>261</v>
      </c>
      <c r="D176" s="3" t="s">
        <v>263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2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ht="28" x14ac:dyDescent="0.35">
      <c r="A177" s="1">
        <v>109</v>
      </c>
      <c r="B177" s="4" t="s">
        <v>95</v>
      </c>
      <c r="C177" s="3" t="s">
        <v>261</v>
      </c>
      <c r="D177" s="3" t="s">
        <v>262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0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110</v>
      </c>
      <c r="B178" s="4" t="s">
        <v>96</v>
      </c>
      <c r="C178" s="3" t="s">
        <v>261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0</v>
      </c>
      <c r="K178" s="33">
        <f t="shared" si="19"/>
        <v>0</v>
      </c>
      <c r="L178" s="127"/>
      <c r="M178" s="128"/>
      <c r="N178" s="129"/>
    </row>
    <row r="179" spans="1:14" x14ac:dyDescent="0.35">
      <c r="A179" s="1">
        <v>111</v>
      </c>
      <c r="B179" s="4" t="s">
        <v>97</v>
      </c>
      <c r="C179" s="3" t="s">
        <v>261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0</v>
      </c>
      <c r="K179" s="33">
        <f t="shared" si="19"/>
        <v>0</v>
      </c>
      <c r="L179" s="127"/>
      <c r="M179" s="128"/>
      <c r="N179" s="129"/>
    </row>
    <row r="180" spans="1:14" ht="28" x14ac:dyDescent="0.35">
      <c r="A180" s="1">
        <v>112</v>
      </c>
      <c r="B180" s="4" t="s">
        <v>98</v>
      </c>
      <c r="C180" s="3" t="s">
        <v>261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0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113</v>
      </c>
      <c r="B181" s="4" t="s">
        <v>99</v>
      </c>
      <c r="C181" s="3" t="s">
        <v>261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1.5</v>
      </c>
      <c r="J181" s="3">
        <f t="shared" si="18"/>
        <v>0</v>
      </c>
      <c r="K181" s="33">
        <f t="shared" si="19"/>
        <v>0</v>
      </c>
      <c r="L181" s="127"/>
      <c r="M181" s="128"/>
      <c r="N181" s="129"/>
    </row>
    <row r="182" spans="1:14" x14ac:dyDescent="0.35">
      <c r="A182" s="1">
        <v>114</v>
      </c>
      <c r="B182" s="4" t="s">
        <v>100</v>
      </c>
      <c r="C182" s="3" t="s">
        <v>261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0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115</v>
      </c>
      <c r="B183" s="4" t="s">
        <v>101</v>
      </c>
      <c r="C183" s="3" t="s">
        <v>261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0</v>
      </c>
      <c r="K183" s="33">
        <f t="shared" si="19"/>
        <v>0</v>
      </c>
      <c r="L183" s="127"/>
      <c r="M183" s="128"/>
      <c r="N183" s="129"/>
    </row>
    <row r="184" spans="1:14" ht="28" x14ac:dyDescent="0.35">
      <c r="A184" s="1">
        <v>116</v>
      </c>
      <c r="B184" s="4" t="s">
        <v>102</v>
      </c>
      <c r="C184" s="3" t="s">
        <v>260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1</v>
      </c>
      <c r="J184" s="3">
        <f t="shared" si="18"/>
        <v>1</v>
      </c>
      <c r="K184" s="33">
        <f t="shared" si="19"/>
        <v>0</v>
      </c>
      <c r="L184" s="127"/>
      <c r="M184" s="128"/>
      <c r="N184" s="129"/>
    </row>
    <row r="185" spans="1:14" x14ac:dyDescent="0.35">
      <c r="A185" s="1">
        <v>117</v>
      </c>
      <c r="B185" s="4" t="s">
        <v>103</v>
      </c>
      <c r="C185" s="3" t="s">
        <v>261</v>
      </c>
      <c r="D185" s="3" t="s">
        <v>264</v>
      </c>
      <c r="E185" s="3">
        <v>1</v>
      </c>
      <c r="F185" s="38"/>
      <c r="G185" s="39"/>
      <c r="H185" s="48" t="str">
        <f>IFERROR(VLOOKUP(G185,params!$G$1:$H$6,2,FALSE),"")</f>
        <v/>
      </c>
      <c r="I185" s="3">
        <v>0.5</v>
      </c>
      <c r="J185" s="3">
        <f t="shared" si="18"/>
        <v>0</v>
      </c>
      <c r="K185" s="33">
        <f t="shared" si="19"/>
        <v>0</v>
      </c>
      <c r="L185" s="127"/>
      <c r="M185" s="128"/>
      <c r="N185" s="129"/>
    </row>
    <row r="186" spans="1:14" x14ac:dyDescent="0.35">
      <c r="I186" s="14" t="s">
        <v>309</v>
      </c>
      <c r="J186" s="34">
        <f>SUM(J166:J185)</f>
        <v>1</v>
      </c>
      <c r="K186" s="34">
        <f>SUM(K166:K185)</f>
        <v>0</v>
      </c>
    </row>
    <row r="188" spans="1:14" ht="15" x14ac:dyDescent="0.35">
      <c r="A188" s="139" t="s">
        <v>104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</row>
    <row r="189" spans="1:14" ht="39" customHeight="1" x14ac:dyDescent="0.35">
      <c r="A189" s="8" t="s">
        <v>340</v>
      </c>
      <c r="B189" s="7" t="s">
        <v>342</v>
      </c>
      <c r="C189" s="8" t="s">
        <v>17</v>
      </c>
      <c r="D189" s="8" t="s">
        <v>316</v>
      </c>
      <c r="E189" s="8" t="s">
        <v>259</v>
      </c>
      <c r="F189" s="8" t="s">
        <v>235</v>
      </c>
      <c r="G189" s="8" t="s">
        <v>329</v>
      </c>
      <c r="H189" s="8" t="s">
        <v>330</v>
      </c>
      <c r="I189" s="8" t="s">
        <v>233</v>
      </c>
      <c r="J189" s="8" t="s">
        <v>234</v>
      </c>
      <c r="K189" s="8" t="s">
        <v>252</v>
      </c>
      <c r="L189" s="124" t="s">
        <v>255</v>
      </c>
      <c r="M189" s="125"/>
      <c r="N189" s="126"/>
    </row>
    <row r="190" spans="1:14" x14ac:dyDescent="0.35">
      <c r="A190" s="1">
        <v>118</v>
      </c>
      <c r="B190" s="4" t="s">
        <v>105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7</v>
      </c>
      <c r="J190" s="3">
        <f t="shared" ref="J190:J199" si="20">IF(C190="Activo",I190,0)</f>
        <v>0</v>
      </c>
      <c r="K190" s="33">
        <f t="shared" ref="K190:K199" si="21">IFERROR(IF(AND(C190="Desactivo",F190&gt;0),F190/E190*I190*H190,IF(F190&lt;=E190,F190/E190*J190*H190,IF(F190&gt;E190,"Excesso de Evidênicias",0))),0)</f>
        <v>0</v>
      </c>
      <c r="L190" s="127"/>
      <c r="M190" s="128"/>
      <c r="N190" s="129"/>
    </row>
    <row r="191" spans="1:14" x14ac:dyDescent="0.35">
      <c r="A191" s="1">
        <v>119</v>
      </c>
      <c r="B191" s="4" t="s">
        <v>106</v>
      </c>
      <c r="C191" s="3" t="s">
        <v>261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6</v>
      </c>
      <c r="J191" s="3">
        <f t="shared" si="20"/>
        <v>0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120</v>
      </c>
      <c r="B192" s="4" t="s">
        <v>107</v>
      </c>
      <c r="C192" s="3" t="s">
        <v>261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5</v>
      </c>
      <c r="J192" s="3">
        <f t="shared" si="20"/>
        <v>0</v>
      </c>
      <c r="K192" s="33">
        <f t="shared" si="21"/>
        <v>0</v>
      </c>
      <c r="L192" s="127"/>
      <c r="M192" s="128"/>
      <c r="N192" s="129"/>
    </row>
    <row r="193" spans="1:14" x14ac:dyDescent="0.35">
      <c r="A193" s="1">
        <v>121</v>
      </c>
      <c r="B193" s="4" t="s">
        <v>108</v>
      </c>
      <c r="C193" s="3" t="s">
        <v>261</v>
      </c>
      <c r="D193" s="3" t="s">
        <v>263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4</v>
      </c>
      <c r="J193" s="3">
        <f t="shared" si="20"/>
        <v>0</v>
      </c>
      <c r="K193" s="33">
        <f t="shared" si="21"/>
        <v>0</v>
      </c>
      <c r="L193" s="127"/>
      <c r="M193" s="128"/>
      <c r="N193" s="129"/>
    </row>
    <row r="194" spans="1:14" ht="28" x14ac:dyDescent="0.35">
      <c r="A194" s="1">
        <v>122</v>
      </c>
      <c r="B194" s="4" t="s">
        <v>109</v>
      </c>
      <c r="C194" s="3" t="s">
        <v>261</v>
      </c>
      <c r="D194" s="3" t="s">
        <v>265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3</v>
      </c>
      <c r="J194" s="3">
        <f t="shared" si="20"/>
        <v>0</v>
      </c>
      <c r="K194" s="33">
        <f t="shared" si="21"/>
        <v>0</v>
      </c>
      <c r="L194" s="127"/>
      <c r="M194" s="128"/>
      <c r="N194" s="129"/>
    </row>
    <row r="195" spans="1:14" x14ac:dyDescent="0.35">
      <c r="A195" s="1">
        <v>123</v>
      </c>
      <c r="B195" s="4" t="s">
        <v>202</v>
      </c>
      <c r="C195" s="3" t="s">
        <v>261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0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124</v>
      </c>
      <c r="B196" s="4" t="s">
        <v>110</v>
      </c>
      <c r="C196" s="3" t="s">
        <v>261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0</v>
      </c>
      <c r="K196" s="33">
        <f t="shared" si="21"/>
        <v>0</v>
      </c>
      <c r="L196" s="127"/>
      <c r="M196" s="128"/>
      <c r="N196" s="129"/>
    </row>
    <row r="197" spans="1:14" ht="28" x14ac:dyDescent="0.35">
      <c r="A197" s="1">
        <v>125</v>
      </c>
      <c r="B197" s="4" t="s">
        <v>111</v>
      </c>
      <c r="C197" s="3" t="s">
        <v>261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2</v>
      </c>
      <c r="J197" s="3">
        <f t="shared" si="20"/>
        <v>0</v>
      </c>
      <c r="K197" s="33">
        <f t="shared" si="21"/>
        <v>0</v>
      </c>
      <c r="L197" s="127"/>
      <c r="M197" s="128"/>
      <c r="N197" s="129"/>
    </row>
    <row r="198" spans="1:14" ht="42" x14ac:dyDescent="0.35">
      <c r="A198" s="1">
        <v>126</v>
      </c>
      <c r="B198" s="4" t="s">
        <v>112</v>
      </c>
      <c r="C198" s="3" t="s">
        <v>261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0</v>
      </c>
      <c r="K198" s="33">
        <f t="shared" si="21"/>
        <v>0</v>
      </c>
      <c r="L198" s="127"/>
      <c r="M198" s="128"/>
      <c r="N198" s="129"/>
    </row>
    <row r="199" spans="1:14" ht="28" x14ac:dyDescent="0.35">
      <c r="A199" s="1">
        <v>127</v>
      </c>
      <c r="B199" s="4" t="s">
        <v>113</v>
      </c>
      <c r="C199" s="3" t="s">
        <v>261</v>
      </c>
      <c r="D199" s="3" t="s">
        <v>264</v>
      </c>
      <c r="E199" s="3">
        <v>1</v>
      </c>
      <c r="F199" s="38"/>
      <c r="G199" s="39"/>
      <c r="H199" s="48" t="str">
        <f>IFERROR(VLOOKUP(G199,params!$G$1:$H$6,2,FALSE),"")</f>
        <v/>
      </c>
      <c r="I199" s="3">
        <v>1</v>
      </c>
      <c r="J199" s="3">
        <f t="shared" si="20"/>
        <v>0</v>
      </c>
      <c r="K199" s="33">
        <f t="shared" si="21"/>
        <v>0</v>
      </c>
      <c r="L199" s="127"/>
      <c r="M199" s="128"/>
      <c r="N199" s="129"/>
    </row>
    <row r="200" spans="1:14" x14ac:dyDescent="0.35">
      <c r="I200" s="14" t="s">
        <v>309</v>
      </c>
      <c r="J200" s="34">
        <f>SUM(J190:J199)</f>
        <v>0</v>
      </c>
      <c r="K200" s="34">
        <f>SUM(K190:K199)</f>
        <v>0</v>
      </c>
    </row>
    <row r="203" spans="1:14" ht="15" x14ac:dyDescent="0.35">
      <c r="A203" s="139" t="s">
        <v>114</v>
      </c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</row>
    <row r="204" spans="1:14" ht="39" customHeight="1" x14ac:dyDescent="0.35">
      <c r="A204" s="8" t="s">
        <v>340</v>
      </c>
      <c r="B204" s="7" t="s">
        <v>342</v>
      </c>
      <c r="C204" s="8" t="s">
        <v>17</v>
      </c>
      <c r="D204" s="8" t="s">
        <v>316</v>
      </c>
      <c r="E204" s="8" t="s">
        <v>259</v>
      </c>
      <c r="F204" s="8" t="s">
        <v>235</v>
      </c>
      <c r="G204" s="8" t="s">
        <v>329</v>
      </c>
      <c r="H204" s="8" t="s">
        <v>330</v>
      </c>
      <c r="I204" s="8" t="s">
        <v>233</v>
      </c>
      <c r="J204" s="8" t="s">
        <v>234</v>
      </c>
      <c r="K204" s="8" t="s">
        <v>252</v>
      </c>
      <c r="L204" s="124" t="s">
        <v>255</v>
      </c>
      <c r="M204" s="125"/>
      <c r="N204" s="126"/>
    </row>
    <row r="205" spans="1:14" x14ac:dyDescent="0.35">
      <c r="A205" s="1">
        <v>128</v>
      </c>
      <c r="B205" s="4" t="s">
        <v>115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6</v>
      </c>
      <c r="J205" s="3">
        <f t="shared" ref="J205:J220" si="22">IF(C205="Activo",I205,0)</f>
        <v>0</v>
      </c>
      <c r="K205" s="33">
        <f t="shared" ref="K205:K220" si="23">IFERROR(IF(AND(C205="Desactivo",F205&gt;0),F205/E205*I205*H205,IF(F205&lt;=E205,F205/E205*J205*H205,IF(F205&gt;E205,"Excesso de Evidênicias",0))),0)</f>
        <v>0</v>
      </c>
      <c r="L205" s="127"/>
      <c r="M205" s="128"/>
      <c r="N205" s="129"/>
    </row>
    <row r="206" spans="1:14" ht="28" x14ac:dyDescent="0.35">
      <c r="A206" s="1">
        <v>129</v>
      </c>
      <c r="B206" s="4" t="s">
        <v>116</v>
      </c>
      <c r="C206" s="3" t="s">
        <v>261</v>
      </c>
      <c r="D206" s="3" t="s">
        <v>262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5</v>
      </c>
      <c r="J206" s="3">
        <f t="shared" si="22"/>
        <v>0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130</v>
      </c>
      <c r="B207" s="4" t="s">
        <v>117</v>
      </c>
      <c r="C207" s="3" t="s">
        <v>261</v>
      </c>
      <c r="D207" s="3" t="s">
        <v>263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4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131</v>
      </c>
      <c r="B208" s="4" t="s">
        <v>118</v>
      </c>
      <c r="C208" s="3" t="s">
        <v>261</v>
      </c>
      <c r="D208" s="3" t="s">
        <v>262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0</v>
      </c>
      <c r="K208" s="33">
        <f t="shared" si="23"/>
        <v>0</v>
      </c>
      <c r="L208" s="127"/>
      <c r="M208" s="128"/>
      <c r="N208" s="129"/>
    </row>
    <row r="209" spans="1:14" x14ac:dyDescent="0.35">
      <c r="A209" s="1">
        <v>132</v>
      </c>
      <c r="B209" s="4" t="s">
        <v>119</v>
      </c>
      <c r="C209" s="3" t="s">
        <v>261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3</v>
      </c>
      <c r="J209" s="3">
        <f t="shared" si="22"/>
        <v>0</v>
      </c>
      <c r="K209" s="33">
        <f t="shared" si="23"/>
        <v>0</v>
      </c>
      <c r="L209" s="127"/>
      <c r="M209" s="128"/>
      <c r="N209" s="129"/>
    </row>
    <row r="210" spans="1:14" ht="42" x14ac:dyDescent="0.35">
      <c r="A210" s="1">
        <v>133</v>
      </c>
      <c r="B210" s="4" t="s">
        <v>120</v>
      </c>
      <c r="C210" s="3" t="s">
        <v>260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2.5</v>
      </c>
      <c r="J210" s="3">
        <f t="shared" si="22"/>
        <v>2.5</v>
      </c>
      <c r="K210" s="33">
        <f t="shared" si="23"/>
        <v>0</v>
      </c>
      <c r="L210" s="127"/>
      <c r="M210" s="128"/>
      <c r="N210" s="129"/>
    </row>
    <row r="211" spans="1:14" ht="28" x14ac:dyDescent="0.35">
      <c r="A211" s="1">
        <v>134</v>
      </c>
      <c r="B211" s="4" t="s">
        <v>121</v>
      </c>
      <c r="C211" s="3" t="s">
        <v>261</v>
      </c>
      <c r="D211" s="3" t="s">
        <v>263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2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x14ac:dyDescent="0.35">
      <c r="A212" s="1">
        <v>135</v>
      </c>
      <c r="B212" s="4" t="s">
        <v>122</v>
      </c>
      <c r="C212" s="3" t="s">
        <v>261</v>
      </c>
      <c r="D212" s="3" t="s">
        <v>262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0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136</v>
      </c>
      <c r="B213" s="4" t="s">
        <v>123</v>
      </c>
      <c r="C213" s="3" t="s">
        <v>260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1.5</v>
      </c>
      <c r="J213" s="3">
        <f t="shared" si="22"/>
        <v>1.5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137</v>
      </c>
      <c r="B214" s="4" t="s">
        <v>124</v>
      </c>
      <c r="C214" s="3" t="s">
        <v>260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1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138</v>
      </c>
      <c r="B215" s="4" t="s">
        <v>125</v>
      </c>
      <c r="C215" s="3" t="s">
        <v>261</v>
      </c>
      <c r="D215" s="3" t="s">
        <v>265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0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139</v>
      </c>
      <c r="B216" s="4" t="s">
        <v>126</v>
      </c>
      <c r="C216" s="3" t="s">
        <v>260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1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140</v>
      </c>
      <c r="B217" s="4" t="s">
        <v>127</v>
      </c>
      <c r="C217" s="3" t="s">
        <v>261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0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141</v>
      </c>
      <c r="B218" s="4" t="s">
        <v>128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1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142</v>
      </c>
      <c r="B219" s="4" t="s">
        <v>129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ht="28" x14ac:dyDescent="0.35">
      <c r="A220" s="1">
        <v>143</v>
      </c>
      <c r="B220" s="4" t="s">
        <v>130</v>
      </c>
      <c r="C220" s="3" t="s">
        <v>261</v>
      </c>
      <c r="D220" s="3" t="s">
        <v>262</v>
      </c>
      <c r="E220" s="3">
        <v>1</v>
      </c>
      <c r="F220" s="38"/>
      <c r="G220" s="39"/>
      <c r="H220" s="48" t="str">
        <f>IFERROR(VLOOKUP(G220,params!$G$1:$H$6,2,FALSE),"")</f>
        <v/>
      </c>
      <c r="I220" s="3">
        <v>0.5</v>
      </c>
      <c r="J220" s="3">
        <f t="shared" si="22"/>
        <v>0</v>
      </c>
      <c r="K220" s="33">
        <f t="shared" si="23"/>
        <v>0</v>
      </c>
      <c r="L220" s="127"/>
      <c r="M220" s="128"/>
      <c r="N220" s="129"/>
    </row>
    <row r="221" spans="1:14" x14ac:dyDescent="0.35">
      <c r="I221" s="14" t="s">
        <v>309</v>
      </c>
      <c r="J221" s="34">
        <f>SUM(J205:J220)</f>
        <v>6</v>
      </c>
      <c r="K221" s="34">
        <f>SUM(K205:K220)</f>
        <v>0</v>
      </c>
    </row>
    <row r="224" spans="1:14" ht="15" x14ac:dyDescent="0.35">
      <c r="A224" s="139" t="s">
        <v>131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</row>
    <row r="225" spans="1:14" ht="39" customHeight="1" x14ac:dyDescent="0.35">
      <c r="A225" s="8" t="s">
        <v>340</v>
      </c>
      <c r="B225" s="7" t="s">
        <v>342</v>
      </c>
      <c r="C225" s="8" t="s">
        <v>17</v>
      </c>
      <c r="D225" s="8" t="s">
        <v>316</v>
      </c>
      <c r="E225" s="8" t="s">
        <v>259</v>
      </c>
      <c r="F225" s="8" t="s">
        <v>235</v>
      </c>
      <c r="G225" s="8" t="s">
        <v>329</v>
      </c>
      <c r="H225" s="8" t="s">
        <v>330</v>
      </c>
      <c r="I225" s="8" t="s">
        <v>233</v>
      </c>
      <c r="J225" s="8" t="s">
        <v>234</v>
      </c>
      <c r="K225" s="8" t="s">
        <v>252</v>
      </c>
      <c r="L225" s="124" t="s">
        <v>255</v>
      </c>
      <c r="M225" s="125"/>
      <c r="N225" s="126"/>
    </row>
    <row r="226" spans="1:14" ht="28" x14ac:dyDescent="0.35">
      <c r="A226" s="1">
        <v>144</v>
      </c>
      <c r="B226" s="4" t="s">
        <v>132</v>
      </c>
      <c r="C226" s="3" t="s">
        <v>261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5</v>
      </c>
      <c r="J226" s="3">
        <f t="shared" ref="J226:J237" si="24">IF(C226="Activo",I226,0)</f>
        <v>0</v>
      </c>
      <c r="K226" s="33">
        <f t="shared" ref="K226:K237" si="25">IFERROR(IF(AND(C226="Desactivo",F226&gt;0),F226/E226*I226*H226,IF(F226&lt;=E226,F226/E226*J226*H226,IF(F226&gt;E226,"Excesso de Evidênicias",0))),0)</f>
        <v>0</v>
      </c>
      <c r="L226" s="127"/>
      <c r="M226" s="128"/>
      <c r="N226" s="129"/>
    </row>
    <row r="227" spans="1:14" ht="28" x14ac:dyDescent="0.35">
      <c r="A227" s="1">
        <v>145</v>
      </c>
      <c r="B227" s="4" t="s">
        <v>133</v>
      </c>
      <c r="C227" s="3" t="s">
        <v>261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4</v>
      </c>
      <c r="J227" s="3">
        <f t="shared" si="24"/>
        <v>0</v>
      </c>
      <c r="K227" s="33">
        <f t="shared" si="25"/>
        <v>0</v>
      </c>
      <c r="L227" s="127"/>
      <c r="M227" s="128"/>
      <c r="N227" s="129"/>
    </row>
    <row r="228" spans="1:14" ht="28" x14ac:dyDescent="0.35">
      <c r="A228" s="1">
        <v>146</v>
      </c>
      <c r="B228" s="4" t="s">
        <v>203</v>
      </c>
      <c r="C228" s="3" t="s">
        <v>261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0</v>
      </c>
      <c r="K228" s="33">
        <f t="shared" si="25"/>
        <v>0</v>
      </c>
      <c r="L228" s="127"/>
      <c r="M228" s="128"/>
      <c r="N228" s="129"/>
    </row>
    <row r="229" spans="1:14" ht="42" x14ac:dyDescent="0.35">
      <c r="A229" s="1">
        <v>147</v>
      </c>
      <c r="B229" s="4" t="s">
        <v>134</v>
      </c>
      <c r="C229" s="3" t="s">
        <v>261</v>
      </c>
      <c r="D229" s="3" t="s">
        <v>263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3</v>
      </c>
      <c r="J229" s="3">
        <f t="shared" si="24"/>
        <v>0</v>
      </c>
      <c r="K229" s="33">
        <f t="shared" si="25"/>
        <v>0</v>
      </c>
      <c r="L229" s="127"/>
      <c r="M229" s="128"/>
      <c r="N229" s="129"/>
    </row>
    <row r="230" spans="1:14" ht="28" x14ac:dyDescent="0.35">
      <c r="A230" s="1">
        <v>148</v>
      </c>
      <c r="B230" s="4" t="s">
        <v>135</v>
      </c>
      <c r="C230" s="3" t="s">
        <v>261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0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149</v>
      </c>
      <c r="B231" s="4" t="s">
        <v>136</v>
      </c>
      <c r="C231" s="3" t="s">
        <v>261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0</v>
      </c>
      <c r="K231" s="33">
        <f t="shared" si="25"/>
        <v>0</v>
      </c>
      <c r="L231" s="127"/>
      <c r="M231" s="128"/>
      <c r="N231" s="129"/>
    </row>
    <row r="232" spans="1:14" x14ac:dyDescent="0.35">
      <c r="A232" s="1">
        <v>150</v>
      </c>
      <c r="B232" s="4" t="s">
        <v>137</v>
      </c>
      <c r="C232" s="3" t="s">
        <v>261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0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151</v>
      </c>
      <c r="B233" s="4" t="s">
        <v>332</v>
      </c>
      <c r="C233" s="3" t="s">
        <v>261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2</v>
      </c>
      <c r="J233" s="3">
        <f t="shared" si="24"/>
        <v>0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152</v>
      </c>
      <c r="B234" s="4" t="s">
        <v>138</v>
      </c>
      <c r="C234" s="3" t="s">
        <v>261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0</v>
      </c>
      <c r="K234" s="33">
        <f t="shared" si="25"/>
        <v>0</v>
      </c>
      <c r="L234" s="127"/>
      <c r="M234" s="128"/>
      <c r="N234" s="129"/>
    </row>
    <row r="235" spans="1:14" ht="28" x14ac:dyDescent="0.35">
      <c r="A235" s="1">
        <v>153</v>
      </c>
      <c r="B235" s="4" t="s">
        <v>139</v>
      </c>
      <c r="C235" s="3" t="s">
        <v>261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1.5</v>
      </c>
      <c r="J235" s="3">
        <f t="shared" si="24"/>
        <v>0</v>
      </c>
      <c r="K235" s="33">
        <f t="shared" si="25"/>
        <v>0</v>
      </c>
      <c r="L235" s="127"/>
      <c r="M235" s="128"/>
      <c r="N235" s="129"/>
    </row>
    <row r="236" spans="1:14" ht="42" x14ac:dyDescent="0.35">
      <c r="A236" s="1">
        <v>154</v>
      </c>
      <c r="B236" s="4" t="s">
        <v>140</v>
      </c>
      <c r="C236" s="3" t="s">
        <v>261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1</v>
      </c>
      <c r="J236" s="3">
        <f t="shared" si="24"/>
        <v>0</v>
      </c>
      <c r="K236" s="33">
        <f t="shared" si="25"/>
        <v>0</v>
      </c>
      <c r="L236" s="127"/>
      <c r="M236" s="128"/>
      <c r="N236" s="129"/>
    </row>
    <row r="237" spans="1:14" ht="28" x14ac:dyDescent="0.35">
      <c r="A237" s="1">
        <v>155</v>
      </c>
      <c r="B237" s="4" t="s">
        <v>204</v>
      </c>
      <c r="C237" s="3" t="s">
        <v>261</v>
      </c>
      <c r="D237" s="3" t="s">
        <v>265</v>
      </c>
      <c r="E237" s="3">
        <v>1</v>
      </c>
      <c r="F237" s="38"/>
      <c r="G237" s="39"/>
      <c r="H237" s="48" t="str">
        <f>IFERROR(VLOOKUP(G237,params!$G$1:$H$6,2,FALSE),"")</f>
        <v/>
      </c>
      <c r="I237" s="3">
        <v>0.5</v>
      </c>
      <c r="J237" s="3">
        <f t="shared" si="24"/>
        <v>0</v>
      </c>
      <c r="K237" s="33">
        <f t="shared" si="25"/>
        <v>0</v>
      </c>
      <c r="L237" s="127"/>
      <c r="M237" s="128"/>
      <c r="N237" s="129"/>
    </row>
    <row r="238" spans="1:14" x14ac:dyDescent="0.35">
      <c r="I238" s="14" t="s">
        <v>309</v>
      </c>
      <c r="J238" s="34">
        <f>SUM(J226:J237)</f>
        <v>0</v>
      </c>
      <c r="K238" s="34">
        <f>SUM(K226:K237)</f>
        <v>0</v>
      </c>
    </row>
    <row r="240" spans="1:14" ht="15" x14ac:dyDescent="0.35">
      <c r="A240" s="139" t="s">
        <v>141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</row>
    <row r="241" spans="1:14" ht="39" customHeight="1" x14ac:dyDescent="0.35">
      <c r="A241" s="8" t="s">
        <v>340</v>
      </c>
      <c r="B241" s="7" t="s">
        <v>342</v>
      </c>
      <c r="C241" s="8" t="s">
        <v>17</v>
      </c>
      <c r="D241" s="8" t="s">
        <v>316</v>
      </c>
      <c r="E241" s="8" t="s">
        <v>259</v>
      </c>
      <c r="F241" s="8" t="s">
        <v>235</v>
      </c>
      <c r="G241" s="8" t="s">
        <v>329</v>
      </c>
      <c r="H241" s="8" t="s">
        <v>330</v>
      </c>
      <c r="I241" s="8" t="s">
        <v>233</v>
      </c>
      <c r="J241" s="8" t="s">
        <v>234</v>
      </c>
      <c r="K241" s="8" t="s">
        <v>252</v>
      </c>
      <c r="L241" s="124" t="s">
        <v>255</v>
      </c>
      <c r="M241" s="125"/>
      <c r="N241" s="126"/>
    </row>
    <row r="242" spans="1:14" ht="28" x14ac:dyDescent="0.35">
      <c r="A242" s="1">
        <v>156</v>
      </c>
      <c r="B242" s="4" t="s">
        <v>142</v>
      </c>
      <c r="C242" s="3" t="s">
        <v>261</v>
      </c>
      <c r="D242" s="3" t="s">
        <v>262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4</v>
      </c>
      <c r="J242" s="3">
        <f t="shared" ref="J242:J249" si="26">IF(C242="Activo",I242,0)</f>
        <v>0</v>
      </c>
      <c r="K242" s="33">
        <f t="shared" ref="K242:K249" si="27">IFERROR(IF(AND(C242="Desactivo",F242&gt;0),F242/E242*I242*H242,IF(F242&lt;=E242,F242/E242*J242*H242,IF(F242&gt;E242,"Excesso de Evidênicias",0))),0)</f>
        <v>0</v>
      </c>
      <c r="L242" s="127"/>
      <c r="M242" s="128"/>
      <c r="N242" s="129"/>
    </row>
    <row r="243" spans="1:14" ht="28" x14ac:dyDescent="0.35">
      <c r="A243" s="1">
        <v>157</v>
      </c>
      <c r="B243" s="4" t="s">
        <v>143</v>
      </c>
      <c r="C243" s="3" t="s">
        <v>261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3.5</v>
      </c>
      <c r="J243" s="3">
        <f t="shared" si="26"/>
        <v>0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158</v>
      </c>
      <c r="B244" s="4" t="s">
        <v>144</v>
      </c>
      <c r="C244" s="3" t="s">
        <v>260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2.5</v>
      </c>
      <c r="J244" s="3">
        <f t="shared" si="26"/>
        <v>2.5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159</v>
      </c>
      <c r="B245" s="4" t="s">
        <v>145</v>
      </c>
      <c r="C245" s="3" t="s">
        <v>260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2</v>
      </c>
      <c r="J245" s="3">
        <f t="shared" si="26"/>
        <v>2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160</v>
      </c>
      <c r="B246" s="4" t="s">
        <v>146</v>
      </c>
      <c r="C246" s="3" t="s">
        <v>261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0</v>
      </c>
      <c r="K246" s="33">
        <f t="shared" si="27"/>
        <v>0</v>
      </c>
      <c r="L246" s="127"/>
      <c r="M246" s="128"/>
      <c r="N246" s="129"/>
    </row>
    <row r="247" spans="1:14" ht="28" x14ac:dyDescent="0.35">
      <c r="A247" s="1">
        <v>161</v>
      </c>
      <c r="B247" s="4" t="s">
        <v>147</v>
      </c>
      <c r="C247" s="3" t="s">
        <v>261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1.5</v>
      </c>
      <c r="J247" s="3">
        <f t="shared" si="26"/>
        <v>0</v>
      </c>
      <c r="K247" s="33">
        <f t="shared" si="27"/>
        <v>0</v>
      </c>
      <c r="L247" s="127"/>
      <c r="M247" s="128"/>
      <c r="N247" s="129"/>
    </row>
    <row r="248" spans="1:14" ht="42" x14ac:dyDescent="0.35">
      <c r="A248" s="1">
        <v>162</v>
      </c>
      <c r="B248" s="4" t="s">
        <v>148</v>
      </c>
      <c r="C248" s="3" t="s">
        <v>260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1</v>
      </c>
      <c r="J248" s="3">
        <f t="shared" si="26"/>
        <v>1</v>
      </c>
      <c r="K248" s="33">
        <f t="shared" si="27"/>
        <v>0</v>
      </c>
      <c r="L248" s="127"/>
      <c r="M248" s="128"/>
      <c r="N248" s="129"/>
    </row>
    <row r="249" spans="1:14" ht="28" x14ac:dyDescent="0.35">
      <c r="A249" s="1">
        <v>163</v>
      </c>
      <c r="B249" s="4" t="s">
        <v>149</v>
      </c>
      <c r="C249" s="3" t="s">
        <v>260</v>
      </c>
      <c r="D249" s="3" t="s">
        <v>263</v>
      </c>
      <c r="E249" s="3">
        <v>1</v>
      </c>
      <c r="F249" s="38"/>
      <c r="G249" s="39"/>
      <c r="H249" s="48" t="str">
        <f>IFERROR(VLOOKUP(G249,params!$G$1:$H$6,2,FALSE),"")</f>
        <v/>
      </c>
      <c r="I249" s="3">
        <v>0.5</v>
      </c>
      <c r="J249" s="3">
        <f t="shared" si="26"/>
        <v>0.5</v>
      </c>
      <c r="K249" s="33">
        <f t="shared" si="27"/>
        <v>0</v>
      </c>
      <c r="L249" s="127"/>
      <c r="M249" s="128"/>
      <c r="N249" s="129"/>
    </row>
    <row r="250" spans="1:14" x14ac:dyDescent="0.35">
      <c r="I250" s="14" t="s">
        <v>309</v>
      </c>
      <c r="J250" s="34">
        <f>SUM(J242:J249)</f>
        <v>6</v>
      </c>
      <c r="K250" s="34">
        <f>SUM(K242:K249)</f>
        <v>0</v>
      </c>
    </row>
    <row r="252" spans="1:14" ht="15" x14ac:dyDescent="0.35">
      <c r="A252" s="139" t="s">
        <v>312</v>
      </c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</row>
    <row r="253" spans="1:14" ht="39" customHeight="1" x14ac:dyDescent="0.35">
      <c r="A253" s="8" t="s">
        <v>340</v>
      </c>
      <c r="B253" s="7" t="s">
        <v>342</v>
      </c>
      <c r="C253" s="8" t="s">
        <v>17</v>
      </c>
      <c r="D253" s="8" t="s">
        <v>316</v>
      </c>
      <c r="E253" s="8" t="s">
        <v>259</v>
      </c>
      <c r="F253" s="8" t="s">
        <v>235</v>
      </c>
      <c r="G253" s="8" t="s">
        <v>329</v>
      </c>
      <c r="H253" s="8" t="s">
        <v>330</v>
      </c>
      <c r="I253" s="8" t="s">
        <v>233</v>
      </c>
      <c r="J253" s="8" t="s">
        <v>234</v>
      </c>
      <c r="K253" s="8" t="s">
        <v>252</v>
      </c>
      <c r="L253" s="124" t="s">
        <v>255</v>
      </c>
      <c r="M253" s="125"/>
      <c r="N253" s="126"/>
    </row>
    <row r="254" spans="1:14" x14ac:dyDescent="0.35">
      <c r="A254" s="143" t="s">
        <v>150</v>
      </c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5"/>
    </row>
    <row r="255" spans="1:14" x14ac:dyDescent="0.35">
      <c r="A255" s="1">
        <v>164</v>
      </c>
      <c r="B255" s="4" t="s">
        <v>151</v>
      </c>
      <c r="C255" s="3" t="s">
        <v>261</v>
      </c>
      <c r="D255" s="3" t="s">
        <v>262</v>
      </c>
      <c r="E255" s="3">
        <v>1</v>
      </c>
      <c r="F255" s="38"/>
      <c r="G255" s="39"/>
      <c r="H255" s="48" t="str">
        <f>IFERROR(VLOOKUP(G255,params!$G$1:$H$6,2,FALSE),"")</f>
        <v/>
      </c>
      <c r="I255" s="3">
        <v>7</v>
      </c>
      <c r="J255" s="3">
        <f t="shared" ref="J255:J261" si="28">IF(C255="Activo",I255,0)</f>
        <v>0</v>
      </c>
      <c r="K255" s="33">
        <f t="shared" ref="K255:K275" si="29">IFERROR(IF(AND(C255="Desactivo",F255&gt;0),F255/E255*I255*H255,IF(F255&lt;=E255,F255/E255*J255*H255,IF(F255&gt;E255,"Excesso de Evidênicias",0))),0)</f>
        <v>0</v>
      </c>
      <c r="L255" s="127"/>
      <c r="M255" s="128"/>
      <c r="N255" s="129"/>
    </row>
    <row r="256" spans="1:14" x14ac:dyDescent="0.35">
      <c r="A256" s="1">
        <v>165</v>
      </c>
      <c r="B256" s="4" t="s">
        <v>152</v>
      </c>
      <c r="C256" s="3" t="s">
        <v>261</v>
      </c>
      <c r="D256" s="3" t="s">
        <v>262</v>
      </c>
      <c r="E256" s="3">
        <v>1</v>
      </c>
      <c r="F256" s="38"/>
      <c r="G256" s="39"/>
      <c r="H256" s="48" t="str">
        <f>IFERROR(VLOOKUP(G256,params!$G$1:$H$6,2,FALSE),"")</f>
        <v/>
      </c>
      <c r="I256" s="3">
        <v>6</v>
      </c>
      <c r="J256" s="3">
        <f t="shared" si="28"/>
        <v>0</v>
      </c>
      <c r="K256" s="33">
        <f t="shared" si="29"/>
        <v>0</v>
      </c>
      <c r="L256" s="127"/>
      <c r="M256" s="128"/>
      <c r="N256" s="129"/>
    </row>
    <row r="257" spans="1:14" x14ac:dyDescent="0.35">
      <c r="A257" s="1">
        <v>166</v>
      </c>
      <c r="B257" s="4" t="s">
        <v>153</v>
      </c>
      <c r="C257" s="3" t="s">
        <v>261</v>
      </c>
      <c r="D257" s="3" t="s">
        <v>262</v>
      </c>
      <c r="E257" s="3">
        <v>1</v>
      </c>
      <c r="F257" s="38"/>
      <c r="G257" s="39"/>
      <c r="H257" s="48" t="str">
        <f>IFERROR(VLOOKUP(G257,params!$G$1:$H$6,2,FALSE),"")</f>
        <v/>
      </c>
      <c r="I257" s="3">
        <v>5</v>
      </c>
      <c r="J257" s="3">
        <f t="shared" si="28"/>
        <v>0</v>
      </c>
      <c r="K257" s="33">
        <f t="shared" si="29"/>
        <v>0</v>
      </c>
      <c r="L257" s="127"/>
      <c r="M257" s="128"/>
      <c r="N257" s="129"/>
    </row>
    <row r="258" spans="1:14" x14ac:dyDescent="0.35">
      <c r="A258" s="1">
        <v>167</v>
      </c>
      <c r="B258" s="4" t="s">
        <v>154</v>
      </c>
      <c r="C258" s="3" t="s">
        <v>261</v>
      </c>
      <c r="D258" s="3" t="s">
        <v>262</v>
      </c>
      <c r="E258" s="3">
        <v>1</v>
      </c>
      <c r="F258" s="38"/>
      <c r="G258" s="39"/>
      <c r="H258" s="48" t="str">
        <f>IFERROR(VLOOKUP(G258,params!$G$1:$H$6,2,FALSE),"")</f>
        <v/>
      </c>
      <c r="I258" s="3">
        <v>4</v>
      </c>
      <c r="J258" s="3">
        <f t="shared" si="28"/>
        <v>0</v>
      </c>
      <c r="K258" s="33">
        <f t="shared" si="29"/>
        <v>0</v>
      </c>
      <c r="L258" s="127"/>
      <c r="M258" s="128"/>
      <c r="N258" s="129"/>
    </row>
    <row r="259" spans="1:14" x14ac:dyDescent="0.35">
      <c r="A259" s="1">
        <v>168</v>
      </c>
      <c r="B259" s="4" t="s">
        <v>155</v>
      </c>
      <c r="C259" s="3" t="s">
        <v>261</v>
      </c>
      <c r="D259" s="3" t="s">
        <v>262</v>
      </c>
      <c r="E259" s="3">
        <v>1</v>
      </c>
      <c r="F259" s="38"/>
      <c r="G259" s="39"/>
      <c r="H259" s="48" t="str">
        <f>IFERROR(VLOOKUP(G259,params!$G$1:$H$6,2,FALSE),"")</f>
        <v/>
      </c>
      <c r="I259" s="3">
        <v>3</v>
      </c>
      <c r="J259" s="3">
        <f t="shared" si="28"/>
        <v>0</v>
      </c>
      <c r="K259" s="33">
        <f t="shared" si="29"/>
        <v>0</v>
      </c>
      <c r="L259" s="127"/>
      <c r="M259" s="128"/>
      <c r="N259" s="129"/>
    </row>
    <row r="260" spans="1:14" x14ac:dyDescent="0.35">
      <c r="A260" s="1">
        <v>169</v>
      </c>
      <c r="B260" s="4" t="s">
        <v>156</v>
      </c>
      <c r="C260" s="3" t="s">
        <v>261</v>
      </c>
      <c r="D260" s="3" t="s">
        <v>262</v>
      </c>
      <c r="E260" s="3">
        <v>1</v>
      </c>
      <c r="F260" s="38"/>
      <c r="G260" s="39"/>
      <c r="H260" s="48" t="str">
        <f>IFERROR(VLOOKUP(G260,params!$G$1:$H$6,2,FALSE),"")</f>
        <v/>
      </c>
      <c r="I260" s="3">
        <v>2</v>
      </c>
      <c r="J260" s="3">
        <f t="shared" si="28"/>
        <v>0</v>
      </c>
      <c r="K260" s="33">
        <f t="shared" si="29"/>
        <v>0</v>
      </c>
      <c r="L260" s="127"/>
      <c r="M260" s="128"/>
      <c r="N260" s="129"/>
    </row>
    <row r="261" spans="1:14" x14ac:dyDescent="0.35">
      <c r="A261" s="1">
        <v>170</v>
      </c>
      <c r="B261" s="4" t="s">
        <v>157</v>
      </c>
      <c r="C261" s="3" t="s">
        <v>261</v>
      </c>
      <c r="D261" s="3" t="s">
        <v>262</v>
      </c>
      <c r="E261" s="3">
        <v>1</v>
      </c>
      <c r="F261" s="38"/>
      <c r="G261" s="39"/>
      <c r="H261" s="48" t="str">
        <f>IFERROR(VLOOKUP(G261,params!$G$1:$H$6,2,FALSE),"")</f>
        <v/>
      </c>
      <c r="I261" s="3">
        <v>2</v>
      </c>
      <c r="J261" s="3">
        <f t="shared" si="28"/>
        <v>0</v>
      </c>
      <c r="K261" s="33">
        <f t="shared" si="29"/>
        <v>0</v>
      </c>
      <c r="L261" s="127"/>
      <c r="M261" s="128"/>
      <c r="N261" s="129"/>
    </row>
    <row r="262" spans="1:14" x14ac:dyDescent="0.35">
      <c r="A262" s="140" t="s">
        <v>205</v>
      </c>
      <c r="B262" s="141"/>
      <c r="C262" s="141"/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2"/>
    </row>
    <row r="263" spans="1:14" x14ac:dyDescent="0.35">
      <c r="A263" s="1">
        <v>171</v>
      </c>
      <c r="B263" s="4" t="s">
        <v>158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4</v>
      </c>
      <c r="J263" s="3">
        <f t="shared" ref="J263:J275" si="30">IF(C263="Activo",I263,0)</f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172</v>
      </c>
      <c r="B264" s="4" t="s">
        <v>159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3.5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173</v>
      </c>
      <c r="B265" s="4" t="s">
        <v>160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3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174</v>
      </c>
      <c r="B266" s="4" t="s">
        <v>231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175</v>
      </c>
      <c r="B267" s="4" t="s">
        <v>161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176</v>
      </c>
      <c r="B268" s="4" t="s">
        <v>162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2.5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177</v>
      </c>
      <c r="B269" s="4" t="s">
        <v>163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2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178</v>
      </c>
      <c r="B270" s="4" t="s">
        <v>164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179</v>
      </c>
      <c r="B271" s="4" t="s">
        <v>165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180</v>
      </c>
      <c r="B272" s="4" t="s">
        <v>166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1.5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181</v>
      </c>
      <c r="B273" s="4" t="s">
        <v>167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182</v>
      </c>
      <c r="B274" s="4" t="s">
        <v>168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A275" s="1">
        <v>183</v>
      </c>
      <c r="B275" s="4" t="s">
        <v>169</v>
      </c>
      <c r="C275" s="3" t="s">
        <v>261</v>
      </c>
      <c r="D275" s="3" t="s">
        <v>262</v>
      </c>
      <c r="E275" s="3">
        <v>1</v>
      </c>
      <c r="F275" s="38"/>
      <c r="G275" s="39"/>
      <c r="H275" s="48" t="str">
        <f>IFERROR(VLOOKUP(G275,params!$G$1:$H$6,2,FALSE),"")</f>
        <v/>
      </c>
      <c r="I275" s="3">
        <v>0.5</v>
      </c>
      <c r="J275" s="3">
        <f t="shared" si="30"/>
        <v>0</v>
      </c>
      <c r="K275" s="33">
        <f t="shared" si="29"/>
        <v>0</v>
      </c>
      <c r="L275" s="127"/>
      <c r="M275" s="128"/>
      <c r="N275" s="129"/>
    </row>
    <row r="276" spans="1:14" x14ac:dyDescent="0.35">
      <c r="I276" s="14" t="s">
        <v>309</v>
      </c>
      <c r="J276" s="34">
        <f>SUM(J255:J261,J263:J275)</f>
        <v>0</v>
      </c>
      <c r="K276" s="34">
        <f>SUM(K255:K261,K263:K275)</f>
        <v>0</v>
      </c>
    </row>
    <row r="278" spans="1:14" ht="15" x14ac:dyDescent="0.35">
      <c r="A278" s="139" t="s">
        <v>206</v>
      </c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</row>
    <row r="279" spans="1:14" ht="39" customHeight="1" x14ac:dyDescent="0.35">
      <c r="A279" s="8" t="s">
        <v>340</v>
      </c>
      <c r="B279" s="7" t="s">
        <v>342</v>
      </c>
      <c r="C279" s="8" t="s">
        <v>17</v>
      </c>
      <c r="D279" s="8" t="s">
        <v>316</v>
      </c>
      <c r="E279" s="8" t="s">
        <v>259</v>
      </c>
      <c r="F279" s="8" t="s">
        <v>235</v>
      </c>
      <c r="G279" s="8" t="s">
        <v>329</v>
      </c>
      <c r="H279" s="8" t="s">
        <v>330</v>
      </c>
      <c r="I279" s="8" t="s">
        <v>233</v>
      </c>
      <c r="J279" s="8" t="s">
        <v>234</v>
      </c>
      <c r="K279" s="8" t="s">
        <v>252</v>
      </c>
      <c r="L279" s="124" t="s">
        <v>255</v>
      </c>
      <c r="M279" s="125"/>
      <c r="N279" s="126"/>
    </row>
    <row r="280" spans="1:14" x14ac:dyDescent="0.35">
      <c r="A280" s="1">
        <v>184</v>
      </c>
      <c r="B280" s="4" t="s">
        <v>170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ref="J280:J294" si="31">IF(C280="Activo",I280,0)</f>
        <v>0</v>
      </c>
      <c r="K280" s="33">
        <f t="shared" ref="K280:K294" si="32">IFERROR(IF(AND(C280="Desactivo",F280&gt;0),F280/E280*I280*H280,IF(F280&lt;=E280,F280/E280*J280*H280,IF(F280&gt;E280,"Excesso de Evidênicias",0))),0)</f>
        <v>0</v>
      </c>
      <c r="L280" s="127"/>
      <c r="M280" s="128"/>
      <c r="N280" s="129"/>
    </row>
    <row r="281" spans="1:14" x14ac:dyDescent="0.35">
      <c r="A281" s="1">
        <v>185</v>
      </c>
      <c r="B281" s="4" t="s">
        <v>232</v>
      </c>
      <c r="C281" s="3" t="s">
        <v>261</v>
      </c>
      <c r="D281" s="3" t="s">
        <v>263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3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186</v>
      </c>
      <c r="B282" s="4" t="s">
        <v>171</v>
      </c>
      <c r="C282" s="3" t="s">
        <v>261</v>
      </c>
      <c r="D282" s="3" t="s">
        <v>265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2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187</v>
      </c>
      <c r="B283" s="4" t="s">
        <v>172</v>
      </c>
      <c r="C283" s="3" t="s">
        <v>261</v>
      </c>
      <c r="D283" s="3" t="s">
        <v>263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188</v>
      </c>
      <c r="B284" s="4" t="s">
        <v>173</v>
      </c>
      <c r="C284" s="3" t="s">
        <v>261</v>
      </c>
      <c r="D284" s="3" t="s">
        <v>265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1.5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189</v>
      </c>
      <c r="B285" s="4" t="s">
        <v>174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190</v>
      </c>
      <c r="B286" s="4" t="s">
        <v>175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191</v>
      </c>
      <c r="B287" s="4" t="s">
        <v>176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192</v>
      </c>
      <c r="B288" s="4" t="s">
        <v>177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193</v>
      </c>
      <c r="B289" s="4" t="s">
        <v>178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194</v>
      </c>
      <c r="B290" s="4" t="s">
        <v>179</v>
      </c>
      <c r="C290" s="3" t="s">
        <v>261</v>
      </c>
      <c r="D290" s="3" t="s">
        <v>264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1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195</v>
      </c>
      <c r="B291" s="4" t="s">
        <v>180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196</v>
      </c>
      <c r="B292" s="4" t="s">
        <v>181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197</v>
      </c>
      <c r="B293" s="4" t="s">
        <v>182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A294" s="1">
        <v>198</v>
      </c>
      <c r="B294" s="4" t="s">
        <v>183</v>
      </c>
      <c r="C294" s="3" t="s">
        <v>261</v>
      </c>
      <c r="D294" s="3" t="s">
        <v>266</v>
      </c>
      <c r="E294" s="3">
        <v>1</v>
      </c>
      <c r="F294" s="38"/>
      <c r="G294" s="39"/>
      <c r="H294" s="48" t="str">
        <f>IFERROR(VLOOKUP(G294,params!$G$1:$H$6,2,FALSE),"")</f>
        <v/>
      </c>
      <c r="I294" s="3">
        <v>0.5</v>
      </c>
      <c r="J294" s="3">
        <f t="shared" si="31"/>
        <v>0</v>
      </c>
      <c r="K294" s="33">
        <f t="shared" si="32"/>
        <v>0</v>
      </c>
      <c r="L294" s="127"/>
      <c r="M294" s="128"/>
      <c r="N294" s="129"/>
    </row>
    <row r="295" spans="1:14" x14ac:dyDescent="0.35">
      <c r="I295" s="14" t="s">
        <v>309</v>
      </c>
      <c r="J295" s="34">
        <f>SUM(J280:J294)</f>
        <v>0</v>
      </c>
      <c r="K295" s="34">
        <f>SUM(K280:K294)</f>
        <v>0</v>
      </c>
    </row>
    <row r="297" spans="1:14" ht="15" x14ac:dyDescent="0.35">
      <c r="A297" s="139" t="s">
        <v>184</v>
      </c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</row>
    <row r="298" spans="1:14" ht="39" customHeight="1" x14ac:dyDescent="0.35">
      <c r="A298" s="8" t="s">
        <v>340</v>
      </c>
      <c r="B298" s="7" t="s">
        <v>342</v>
      </c>
      <c r="C298" s="8" t="s">
        <v>17</v>
      </c>
      <c r="D298" s="8" t="s">
        <v>316</v>
      </c>
      <c r="E298" s="8" t="s">
        <v>259</v>
      </c>
      <c r="F298" s="8" t="s">
        <v>235</v>
      </c>
      <c r="G298" s="8" t="s">
        <v>329</v>
      </c>
      <c r="H298" s="8" t="s">
        <v>330</v>
      </c>
      <c r="I298" s="8" t="s">
        <v>233</v>
      </c>
      <c r="J298" s="8" t="s">
        <v>234</v>
      </c>
      <c r="K298" s="8" t="s">
        <v>252</v>
      </c>
      <c r="L298" s="124" t="s">
        <v>255</v>
      </c>
      <c r="M298" s="125"/>
      <c r="N298" s="126"/>
    </row>
    <row r="299" spans="1:14" x14ac:dyDescent="0.35">
      <c r="A299" s="1">
        <v>199</v>
      </c>
      <c r="B299" s="4" t="s">
        <v>185</v>
      </c>
      <c r="C299" s="3" t="s">
        <v>261</v>
      </c>
      <c r="D299" s="3" t="s">
        <v>262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5</v>
      </c>
      <c r="J299" s="3">
        <f t="shared" ref="J299:J310" si="33">IF(C299="Activo",I299,0)</f>
        <v>0</v>
      </c>
      <c r="K299" s="33">
        <f t="shared" ref="K299:K310" si="34">IFERROR(IF(AND(C299="Desactivo",F299&gt;0),F299/E299*I299*H299,IF(F299&lt;=E299,F299/E299*J299*H299,IF(F299&gt;E299,"Excesso de Evidênicias",0))),0)</f>
        <v>0</v>
      </c>
      <c r="L299" s="127"/>
      <c r="M299" s="128"/>
      <c r="N299" s="129"/>
    </row>
    <row r="300" spans="1:14" x14ac:dyDescent="0.35">
      <c r="A300" s="1">
        <v>200</v>
      </c>
      <c r="B300" s="4" t="s">
        <v>186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3.5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201</v>
      </c>
      <c r="B301" s="4" t="s">
        <v>187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3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202</v>
      </c>
      <c r="B302" s="4" t="s">
        <v>188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2.5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203</v>
      </c>
      <c r="B303" s="4" t="s">
        <v>189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2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204</v>
      </c>
      <c r="B304" s="4" t="s">
        <v>190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1.5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205</v>
      </c>
      <c r="B305" s="4" t="s">
        <v>191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206</v>
      </c>
      <c r="B306" s="4" t="s">
        <v>192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207</v>
      </c>
      <c r="B307" s="4" t="s">
        <v>193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1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x14ac:dyDescent="0.35">
      <c r="A308" s="1">
        <v>208</v>
      </c>
      <c r="B308" s="4" t="s">
        <v>207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209</v>
      </c>
      <c r="B309" s="4" t="s">
        <v>194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ht="28" x14ac:dyDescent="0.35">
      <c r="A310" s="1">
        <v>210</v>
      </c>
      <c r="B310" s="4" t="s">
        <v>195</v>
      </c>
      <c r="C310" s="3" t="s">
        <v>261</v>
      </c>
      <c r="D310" s="3" t="s">
        <v>263</v>
      </c>
      <c r="E310" s="3">
        <v>1</v>
      </c>
      <c r="F310" s="38"/>
      <c r="G310" s="39"/>
      <c r="H310" s="48" t="str">
        <f>IFERROR(VLOOKUP(G310,params!$G$1:$H$6,2,FALSE),"")</f>
        <v/>
      </c>
      <c r="I310" s="3">
        <v>0.5</v>
      </c>
      <c r="J310" s="3">
        <f t="shared" si="33"/>
        <v>0</v>
      </c>
      <c r="K310" s="33">
        <f t="shared" si="34"/>
        <v>0</v>
      </c>
      <c r="L310" s="127"/>
      <c r="M310" s="128"/>
      <c r="N310" s="129"/>
    </row>
    <row r="311" spans="1:14" x14ac:dyDescent="0.35">
      <c r="I311" s="14" t="s">
        <v>309</v>
      </c>
      <c r="J311" s="34">
        <f>SUM(J299:J310)</f>
        <v>0</v>
      </c>
      <c r="K311" s="34">
        <f>SUM(K299:K310)</f>
        <v>0</v>
      </c>
    </row>
    <row r="313" spans="1:14" ht="15" x14ac:dyDescent="0.35">
      <c r="A313" s="139" t="s">
        <v>196</v>
      </c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</row>
    <row r="314" spans="1:14" ht="39" customHeight="1" x14ac:dyDescent="0.35">
      <c r="A314" s="8" t="s">
        <v>340</v>
      </c>
      <c r="B314" s="7" t="s">
        <v>342</v>
      </c>
      <c r="C314" s="8" t="s">
        <v>17</v>
      </c>
      <c r="D314" s="8" t="s">
        <v>316</v>
      </c>
      <c r="E314" s="8" t="s">
        <v>259</v>
      </c>
      <c r="F314" s="8" t="s">
        <v>235</v>
      </c>
      <c r="G314" s="8" t="s">
        <v>329</v>
      </c>
      <c r="H314" s="8" t="s">
        <v>330</v>
      </c>
      <c r="I314" s="8" t="s">
        <v>233</v>
      </c>
      <c r="J314" s="8" t="s">
        <v>234</v>
      </c>
      <c r="K314" s="8" t="s">
        <v>252</v>
      </c>
      <c r="L314" s="124" t="s">
        <v>255</v>
      </c>
      <c r="M314" s="125"/>
      <c r="N314" s="126"/>
    </row>
    <row r="315" spans="1:14" x14ac:dyDescent="0.35">
      <c r="A315" s="1">
        <v>211</v>
      </c>
      <c r="B315" s="4" t="s">
        <v>197</v>
      </c>
      <c r="C315" s="3" t="s">
        <v>261</v>
      </c>
      <c r="D315" s="3" t="s">
        <v>262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4</v>
      </c>
      <c r="J315" s="3">
        <f t="shared" ref="J315:J321" si="35">IF(C315="Activo",I315,0)</f>
        <v>0</v>
      </c>
      <c r="K315" s="33">
        <f t="shared" ref="K315:K321" si="36">IFERROR(IF(AND(C315="Desactivo",F315&gt;0),F315/E315*I315*H315,IF(F315&lt;=E315,F315/E315*J315*H315,IF(F315&gt;E315,"Excesso de Evidênicias",0))),0)</f>
        <v>0</v>
      </c>
      <c r="L315" s="127"/>
      <c r="M315" s="128"/>
      <c r="N315" s="129"/>
    </row>
    <row r="316" spans="1:14" x14ac:dyDescent="0.35">
      <c r="A316" s="1">
        <v>212</v>
      </c>
      <c r="B316" s="4" t="s">
        <v>198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3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ht="28" x14ac:dyDescent="0.35">
      <c r="A317" s="1">
        <v>213</v>
      </c>
      <c r="B317" s="4" t="s">
        <v>199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2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x14ac:dyDescent="0.35">
      <c r="A318" s="1">
        <v>214</v>
      </c>
      <c r="B318" s="4" t="s">
        <v>208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1.5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ht="28" x14ac:dyDescent="0.35">
      <c r="A319" s="1">
        <v>215</v>
      </c>
      <c r="B319" s="4" t="s">
        <v>200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1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216</v>
      </c>
      <c r="B320" s="4" t="s">
        <v>201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A321" s="1">
        <v>217</v>
      </c>
      <c r="B321" s="4" t="s">
        <v>209</v>
      </c>
      <c r="C321" s="3" t="s">
        <v>261</v>
      </c>
      <c r="D321" s="3" t="s">
        <v>263</v>
      </c>
      <c r="E321" s="3">
        <v>1</v>
      </c>
      <c r="F321" s="38">
        <v>1</v>
      </c>
      <c r="G321" s="39"/>
      <c r="H321" s="48" t="str">
        <f>IFERROR(VLOOKUP(G321,params!$G$1:$H$6,2,FALSE),"")</f>
        <v/>
      </c>
      <c r="I321" s="3">
        <v>0.5</v>
      </c>
      <c r="J321" s="3">
        <f t="shared" si="35"/>
        <v>0</v>
      </c>
      <c r="K321" s="33">
        <f t="shared" si="36"/>
        <v>0</v>
      </c>
      <c r="L321" s="127"/>
      <c r="M321" s="128"/>
      <c r="N321" s="129"/>
    </row>
    <row r="322" spans="1:14" x14ac:dyDescent="0.35">
      <c r="I322" s="14" t="s">
        <v>309</v>
      </c>
      <c r="J322" s="34">
        <f>SUM(J315:J321)</f>
        <v>0</v>
      </c>
      <c r="K322" s="34">
        <f>SUM(K315:K321)</f>
        <v>0</v>
      </c>
    </row>
    <row r="323" spans="1:14" ht="59" customHeight="1" x14ac:dyDescent="0.35"/>
    <row r="324" spans="1:14" ht="5.5" customHeight="1" x14ac:dyDescent="0.3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6" spans="1:14" ht="35" customHeight="1" thickBot="1" x14ac:dyDescent="0.7">
      <c r="A326" s="123" t="s">
        <v>360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56" t="str">
        <f>G12&amp;" ("&amp;G13&amp;")"</f>
        <v>Docente (Monitor)</v>
      </c>
      <c r="N326" s="156"/>
    </row>
    <row r="327" spans="1:14" ht="54.75" customHeight="1" thickBot="1" x14ac:dyDescent="0.4">
      <c r="A327" s="62" t="s">
        <v>307</v>
      </c>
      <c r="B327" s="63" t="s">
        <v>306</v>
      </c>
      <c r="C327" s="62" t="s">
        <v>359</v>
      </c>
      <c r="D327" s="64" t="s">
        <v>311</v>
      </c>
      <c r="E327" s="63" t="s">
        <v>357</v>
      </c>
      <c r="F327" s="63" t="s">
        <v>361</v>
      </c>
      <c r="G327" s="63" t="s">
        <v>354</v>
      </c>
      <c r="H327" s="65" t="s">
        <v>355</v>
      </c>
      <c r="I327" s="63" t="s">
        <v>308</v>
      </c>
      <c r="J327" s="65" t="s">
        <v>310</v>
      </c>
      <c r="K327" s="65" t="s">
        <v>358</v>
      </c>
      <c r="L327" s="65" t="s">
        <v>356</v>
      </c>
      <c r="M327" s="66"/>
      <c r="N327" s="88" t="str">
        <f>IF(G9="","Nome do Avaliado",G9)</f>
        <v>Nome do Avaliado</v>
      </c>
    </row>
    <row r="328" spans="1:14" ht="15.75" customHeight="1" thickBot="1" x14ac:dyDescent="0.4">
      <c r="A328" s="130" t="s">
        <v>286</v>
      </c>
      <c r="B328" s="25" t="s">
        <v>287</v>
      </c>
      <c r="C328" s="136">
        <f>IFERROR(IF(G12="Docente",0.4,0),0)</f>
        <v>0.4</v>
      </c>
      <c r="D328" s="67">
        <f>VLOOKUP(B328,params!$K$2:$L$17,2,FALSE)</f>
        <v>0.4</v>
      </c>
      <c r="E328" s="68">
        <f>J48</f>
        <v>10</v>
      </c>
      <c r="F328" s="69">
        <v>1</v>
      </c>
      <c r="G328" s="68">
        <f t="shared" ref="G328:G343" si="37">E328-(E328-(E328*F328))</f>
        <v>10</v>
      </c>
      <c r="H328" s="68">
        <f>D328*G328</f>
        <v>4</v>
      </c>
      <c r="I328" s="68">
        <f>K48</f>
        <v>0</v>
      </c>
      <c r="J328" s="68">
        <f>I328*D328</f>
        <v>0</v>
      </c>
      <c r="K328" s="121">
        <f>SUM(H328:H331)*C328</f>
        <v>1.8</v>
      </c>
      <c r="L328" s="122">
        <f>SUM(J328:J331)*C328</f>
        <v>0</v>
      </c>
      <c r="M328" s="70"/>
    </row>
    <row r="329" spans="1:14" ht="15.75" customHeight="1" thickBot="1" x14ac:dyDescent="0.4">
      <c r="A329" s="131"/>
      <c r="B329" s="26" t="s">
        <v>288</v>
      </c>
      <c r="C329" s="137"/>
      <c r="D329" s="71">
        <v>0.25</v>
      </c>
      <c r="E329" s="72">
        <f>J60+J70</f>
        <v>0</v>
      </c>
      <c r="F329" s="73">
        <v>1</v>
      </c>
      <c r="G329" s="72">
        <f t="shared" si="37"/>
        <v>0</v>
      </c>
      <c r="H329" s="72">
        <f t="shared" ref="H329:H343" si="38">D329*G329</f>
        <v>0</v>
      </c>
      <c r="I329" s="72">
        <f>K60+K70</f>
        <v>0</v>
      </c>
      <c r="J329" s="72">
        <f t="shared" ref="J329:J343" si="39">I329*D329</f>
        <v>0</v>
      </c>
      <c r="K329" s="121"/>
      <c r="L329" s="122"/>
      <c r="M329" s="70"/>
      <c r="N329" s="74" t="s">
        <v>337</v>
      </c>
    </row>
    <row r="330" spans="1:14" ht="15.75" customHeight="1" thickBot="1" x14ac:dyDescent="0.4">
      <c r="A330" s="131"/>
      <c r="B330" s="26" t="s">
        <v>289</v>
      </c>
      <c r="C330" s="137"/>
      <c r="D330" s="71">
        <v>0.2</v>
      </c>
      <c r="E330" s="72">
        <f>J82</f>
        <v>2.5</v>
      </c>
      <c r="F330" s="73">
        <v>1</v>
      </c>
      <c r="G330" s="72">
        <f t="shared" si="37"/>
        <v>2.5</v>
      </c>
      <c r="H330" s="72">
        <f t="shared" si="38"/>
        <v>0.5</v>
      </c>
      <c r="I330" s="72">
        <f>K82</f>
        <v>0</v>
      </c>
      <c r="J330" s="72">
        <f t="shared" si="39"/>
        <v>0</v>
      </c>
      <c r="K330" s="121"/>
      <c r="L330" s="122"/>
      <c r="M330" s="70"/>
      <c r="N330" s="112">
        <f>IFERROR(SUM(K328:K343),0)</f>
        <v>2.52</v>
      </c>
    </row>
    <row r="331" spans="1:14" ht="16.5" customHeight="1" thickBot="1" x14ac:dyDescent="0.4">
      <c r="A331" s="132"/>
      <c r="B331" s="27" t="s">
        <v>290</v>
      </c>
      <c r="C331" s="138"/>
      <c r="D331" s="75">
        <v>0.15</v>
      </c>
      <c r="E331" s="76">
        <f>J93</f>
        <v>0</v>
      </c>
      <c r="F331" s="77">
        <v>1</v>
      </c>
      <c r="G331" s="76">
        <f t="shared" si="37"/>
        <v>0</v>
      </c>
      <c r="H331" s="76">
        <f t="shared" si="38"/>
        <v>0</v>
      </c>
      <c r="I331" s="76">
        <f>K93</f>
        <v>0</v>
      </c>
      <c r="J331" s="76">
        <f t="shared" si="39"/>
        <v>0</v>
      </c>
      <c r="K331" s="121"/>
      <c r="L331" s="122"/>
      <c r="M331" s="70"/>
      <c r="N331" s="113"/>
    </row>
    <row r="332" spans="1:14" ht="15.75" customHeight="1" thickBot="1" x14ac:dyDescent="0.4">
      <c r="A332" s="130" t="s">
        <v>303</v>
      </c>
      <c r="B332" s="25" t="s">
        <v>291</v>
      </c>
      <c r="C332" s="136">
        <f>IFERROR(IF(G12="Docente",0.3,0.5),0)</f>
        <v>0.3</v>
      </c>
      <c r="D332" s="67">
        <v>0.4</v>
      </c>
      <c r="E332" s="68">
        <f>J120+J139</f>
        <v>0</v>
      </c>
      <c r="F332" s="69">
        <v>1</v>
      </c>
      <c r="G332" s="68">
        <f t="shared" si="37"/>
        <v>0</v>
      </c>
      <c r="H332" s="68">
        <f t="shared" si="38"/>
        <v>0</v>
      </c>
      <c r="I332" s="68">
        <f>K120+K139</f>
        <v>0</v>
      </c>
      <c r="J332" s="68">
        <f t="shared" si="39"/>
        <v>0</v>
      </c>
      <c r="K332" s="121">
        <f t="shared" ref="K332" si="40">SUM(H332:H335)*C332</f>
        <v>0.12</v>
      </c>
      <c r="L332" s="122">
        <f t="shared" ref="L332" si="41">SUM(J332:J335)*C332</f>
        <v>0</v>
      </c>
      <c r="M332" s="70"/>
      <c r="N332" s="114"/>
    </row>
    <row r="333" spans="1:14" ht="15.75" customHeight="1" thickBot="1" x14ac:dyDescent="0.4">
      <c r="A333" s="131"/>
      <c r="B333" s="26" t="s">
        <v>292</v>
      </c>
      <c r="C333" s="137"/>
      <c r="D333" s="71">
        <v>0.2</v>
      </c>
      <c r="E333" s="72">
        <f>J154</f>
        <v>0</v>
      </c>
      <c r="F333" s="73">
        <v>1</v>
      </c>
      <c r="G333" s="72">
        <f t="shared" si="37"/>
        <v>0</v>
      </c>
      <c r="H333" s="72">
        <f t="shared" si="38"/>
        <v>0</v>
      </c>
      <c r="I333" s="72">
        <f>K154</f>
        <v>0</v>
      </c>
      <c r="J333" s="72">
        <f t="shared" si="39"/>
        <v>0</v>
      </c>
      <c r="K333" s="121"/>
      <c r="L333" s="122"/>
      <c r="M333" s="70"/>
      <c r="N333" s="74" t="s">
        <v>252</v>
      </c>
    </row>
    <row r="334" spans="1:14" ht="15.75" customHeight="1" thickBot="1" x14ac:dyDescent="0.4">
      <c r="A334" s="131"/>
      <c r="B334" s="26" t="s">
        <v>293</v>
      </c>
      <c r="C334" s="137"/>
      <c r="D334" s="71">
        <v>0.15</v>
      </c>
      <c r="E334" s="72">
        <f>J162</f>
        <v>1</v>
      </c>
      <c r="F334" s="73">
        <v>1</v>
      </c>
      <c r="G334" s="72">
        <f t="shared" si="37"/>
        <v>1</v>
      </c>
      <c r="H334" s="72">
        <f t="shared" si="38"/>
        <v>0.15</v>
      </c>
      <c r="I334" s="72">
        <f>K162</f>
        <v>0</v>
      </c>
      <c r="J334" s="72">
        <f t="shared" si="39"/>
        <v>0</v>
      </c>
      <c r="K334" s="121"/>
      <c r="L334" s="122"/>
      <c r="M334" s="70"/>
      <c r="N334" s="115">
        <f>IFERROR(IF(G12="Docente",SUM(J328:J331)*C328+SUM(J332:J335)*C332+SUM(J336:J339)*C336+SUM(J340:J343)*C340,SUM(J332:J335)*C332+SUM(J336:J339)*C336+SUM(J340:J343)*C340),0)</f>
        <v>0</v>
      </c>
    </row>
    <row r="335" spans="1:14" ht="16.5" customHeight="1" thickBot="1" x14ac:dyDescent="0.4">
      <c r="A335" s="132"/>
      <c r="B335" s="27" t="s">
        <v>294</v>
      </c>
      <c r="C335" s="138"/>
      <c r="D335" s="75">
        <v>0.25</v>
      </c>
      <c r="E335" s="76">
        <f>J186</f>
        <v>1</v>
      </c>
      <c r="F335" s="77">
        <v>1</v>
      </c>
      <c r="G335" s="76">
        <f t="shared" si="37"/>
        <v>1</v>
      </c>
      <c r="H335" s="76">
        <f t="shared" si="38"/>
        <v>0.25</v>
      </c>
      <c r="I335" s="76">
        <f>K186</f>
        <v>0</v>
      </c>
      <c r="J335" s="76">
        <f t="shared" si="39"/>
        <v>0</v>
      </c>
      <c r="K335" s="121"/>
      <c r="L335" s="122"/>
      <c r="M335" s="70"/>
      <c r="N335" s="116"/>
    </row>
    <row r="336" spans="1:14" ht="15.75" customHeight="1" thickBot="1" x14ac:dyDescent="0.4">
      <c r="A336" s="130" t="s">
        <v>304</v>
      </c>
      <c r="B336" s="25" t="s">
        <v>295</v>
      </c>
      <c r="C336" s="136">
        <f>IFERROR(IF(G12="Docente",0.2,0.4),0)</f>
        <v>0.2</v>
      </c>
      <c r="D336" s="67">
        <v>0.25</v>
      </c>
      <c r="E336" s="68">
        <f>J200</f>
        <v>0</v>
      </c>
      <c r="F336" s="69">
        <v>1</v>
      </c>
      <c r="G336" s="68">
        <f t="shared" si="37"/>
        <v>0</v>
      </c>
      <c r="H336" s="68">
        <f t="shared" si="38"/>
        <v>0</v>
      </c>
      <c r="I336" s="68">
        <f>K200</f>
        <v>0</v>
      </c>
      <c r="J336" s="68">
        <f t="shared" si="39"/>
        <v>0</v>
      </c>
      <c r="K336" s="121">
        <f t="shared" ref="K336" si="42">SUM(H336:H339)*C336</f>
        <v>0.6</v>
      </c>
      <c r="L336" s="122">
        <f t="shared" ref="L336" si="43">SUM(J336:J339)*C336</f>
        <v>0</v>
      </c>
      <c r="M336" s="70"/>
      <c r="N336" s="117"/>
    </row>
    <row r="337" spans="1:14" ht="15.75" customHeight="1" thickBot="1" x14ac:dyDescent="0.4">
      <c r="A337" s="131"/>
      <c r="B337" s="26" t="s">
        <v>296</v>
      </c>
      <c r="C337" s="137"/>
      <c r="D337" s="71">
        <v>0.35</v>
      </c>
      <c r="E337" s="72">
        <f>J221</f>
        <v>6</v>
      </c>
      <c r="F337" s="73">
        <v>1</v>
      </c>
      <c r="G337" s="72">
        <f t="shared" si="37"/>
        <v>6</v>
      </c>
      <c r="H337" s="72">
        <f t="shared" si="38"/>
        <v>2.0999999999999996</v>
      </c>
      <c r="I337" s="72">
        <f>K221</f>
        <v>0</v>
      </c>
      <c r="J337" s="72">
        <f t="shared" si="39"/>
        <v>0</v>
      </c>
      <c r="K337" s="121"/>
      <c r="L337" s="122"/>
      <c r="M337" s="70"/>
      <c r="N337" s="78" t="s">
        <v>336</v>
      </c>
    </row>
    <row r="338" spans="1:14" ht="15.75" customHeight="1" thickBot="1" x14ac:dyDescent="0.4">
      <c r="A338" s="131"/>
      <c r="B338" s="26" t="s">
        <v>297</v>
      </c>
      <c r="C338" s="137"/>
      <c r="D338" s="71">
        <v>0.25</v>
      </c>
      <c r="E338" s="72">
        <f>J238</f>
        <v>0</v>
      </c>
      <c r="F338" s="73">
        <v>1</v>
      </c>
      <c r="G338" s="72">
        <f t="shared" si="37"/>
        <v>0</v>
      </c>
      <c r="H338" s="72">
        <f t="shared" si="38"/>
        <v>0</v>
      </c>
      <c r="I338" s="72">
        <f>K238</f>
        <v>0</v>
      </c>
      <c r="J338" s="72">
        <f t="shared" si="39"/>
        <v>0</v>
      </c>
      <c r="K338" s="121"/>
      <c r="L338" s="122"/>
      <c r="M338" s="70"/>
      <c r="N338" s="118">
        <f>IFERROR(N334/N330,0)</f>
        <v>0</v>
      </c>
    </row>
    <row r="339" spans="1:14" ht="16.5" customHeight="1" thickBot="1" x14ac:dyDescent="0.4">
      <c r="A339" s="132"/>
      <c r="B339" s="27" t="s">
        <v>298</v>
      </c>
      <c r="C339" s="138"/>
      <c r="D339" s="75">
        <v>0.15</v>
      </c>
      <c r="E339" s="76">
        <f>J250</f>
        <v>6</v>
      </c>
      <c r="F339" s="77">
        <v>1</v>
      </c>
      <c r="G339" s="76">
        <f t="shared" si="37"/>
        <v>6</v>
      </c>
      <c r="H339" s="76">
        <f t="shared" si="38"/>
        <v>0.89999999999999991</v>
      </c>
      <c r="I339" s="76">
        <f>K250</f>
        <v>0</v>
      </c>
      <c r="J339" s="76">
        <f t="shared" si="39"/>
        <v>0</v>
      </c>
      <c r="K339" s="121"/>
      <c r="L339" s="122"/>
      <c r="M339" s="70"/>
      <c r="N339" s="119"/>
    </row>
    <row r="340" spans="1:14" ht="15.75" customHeight="1" thickBot="1" x14ac:dyDescent="0.4">
      <c r="A340" s="130" t="s">
        <v>305</v>
      </c>
      <c r="B340" s="25" t="s">
        <v>299</v>
      </c>
      <c r="C340" s="136">
        <v>0.1</v>
      </c>
      <c r="D340" s="67">
        <v>0.4</v>
      </c>
      <c r="E340" s="68">
        <f>J276</f>
        <v>0</v>
      </c>
      <c r="F340" s="69">
        <v>0.5</v>
      </c>
      <c r="G340" s="68">
        <f t="shared" si="37"/>
        <v>0</v>
      </c>
      <c r="H340" s="68">
        <f t="shared" si="38"/>
        <v>0</v>
      </c>
      <c r="I340" s="68">
        <f>K276</f>
        <v>0</v>
      </c>
      <c r="J340" s="68">
        <f t="shared" si="39"/>
        <v>0</v>
      </c>
      <c r="K340" s="121">
        <f t="shared" ref="K340" si="44">SUM(H340:H343)*C340</f>
        <v>0</v>
      </c>
      <c r="L340" s="122">
        <f t="shared" ref="L340" si="45">SUM(J340:J343)*C340</f>
        <v>0</v>
      </c>
      <c r="M340" s="70"/>
      <c r="N340" s="120"/>
    </row>
    <row r="341" spans="1:14" ht="15.75" customHeight="1" thickBot="1" x14ac:dyDescent="0.4">
      <c r="A341" s="131"/>
      <c r="B341" s="26" t="s">
        <v>300</v>
      </c>
      <c r="C341" s="137"/>
      <c r="D341" s="71">
        <v>0.25</v>
      </c>
      <c r="E341" s="72">
        <f>J295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K295</f>
        <v>0</v>
      </c>
      <c r="J341" s="72">
        <f t="shared" si="39"/>
        <v>0</v>
      </c>
      <c r="K341" s="121"/>
      <c r="L341" s="122"/>
      <c r="M341" s="70"/>
      <c r="N341" s="79" t="s">
        <v>353</v>
      </c>
    </row>
    <row r="342" spans="1:14" ht="15.75" customHeight="1" thickBot="1" x14ac:dyDescent="0.4">
      <c r="A342" s="131"/>
      <c r="B342" s="26" t="s">
        <v>301</v>
      </c>
      <c r="C342" s="137"/>
      <c r="D342" s="71">
        <v>0.2</v>
      </c>
      <c r="E342" s="72">
        <f>J311</f>
        <v>0</v>
      </c>
      <c r="F342" s="73">
        <v>1</v>
      </c>
      <c r="G342" s="72">
        <f t="shared" si="37"/>
        <v>0</v>
      </c>
      <c r="H342" s="72">
        <f t="shared" si="38"/>
        <v>0</v>
      </c>
      <c r="I342" s="72">
        <f>K311</f>
        <v>0</v>
      </c>
      <c r="J342" s="72">
        <f t="shared" si="39"/>
        <v>0</v>
      </c>
      <c r="K342" s="121"/>
      <c r="L342" s="122"/>
      <c r="M342" s="70"/>
      <c r="N342" s="133" t="str">
        <f>IF(N338="-","-",IF(N338&gt;=1,"Excelente",IF(AND(N338&lt;1,N338&gt;=0.8),"Muito Bom",IF(AND(N338&lt;80,N338&gt;=0.5),"Bom",IF(AND(N338&lt;0.5,N338&gt;=0.3),"Suficiente","Inadequado")))))</f>
        <v>Inadequado</v>
      </c>
    </row>
    <row r="343" spans="1:14" ht="16.5" customHeight="1" thickBot="1" x14ac:dyDescent="0.4">
      <c r="A343" s="132"/>
      <c r="B343" s="27" t="s">
        <v>302</v>
      </c>
      <c r="C343" s="138"/>
      <c r="D343" s="75">
        <v>0.15</v>
      </c>
      <c r="E343" s="76">
        <f>J322</f>
        <v>0</v>
      </c>
      <c r="F343" s="77">
        <v>1</v>
      </c>
      <c r="G343" s="76">
        <f t="shared" si="37"/>
        <v>0</v>
      </c>
      <c r="H343" s="76">
        <f t="shared" si="38"/>
        <v>0</v>
      </c>
      <c r="I343" s="76">
        <f>K322</f>
        <v>0</v>
      </c>
      <c r="J343" s="76">
        <f t="shared" si="39"/>
        <v>0</v>
      </c>
      <c r="K343" s="121"/>
      <c r="L343" s="122"/>
      <c r="M343" s="70"/>
      <c r="N343" s="134"/>
    </row>
    <row r="344" spans="1:14" ht="16.5" customHeight="1" x14ac:dyDescent="0.35">
      <c r="A344" s="80"/>
      <c r="B344" s="80"/>
      <c r="C344" s="81"/>
      <c r="D344" s="82"/>
      <c r="E344" s="83"/>
      <c r="F344" s="82"/>
      <c r="G344" s="82"/>
      <c r="H344" s="82"/>
      <c r="I344" s="84"/>
      <c r="J344" s="85"/>
      <c r="K344" s="86"/>
      <c r="L344" s="86"/>
    </row>
    <row r="345" spans="1:14" x14ac:dyDescent="0.35">
      <c r="A345" s="87"/>
    </row>
    <row r="346" spans="1:14" ht="5.5" customHeight="1" x14ac:dyDescent="0.3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8" spans="1:14" ht="15.75" customHeight="1" x14ac:dyDescent="0.5">
      <c r="A348" s="135" t="str">
        <f>Estagiários!A348</f>
        <v>Notas pessoais sobre o processo</v>
      </c>
      <c r="B348" s="135"/>
      <c r="C348" s="135"/>
      <c r="D348" s="135"/>
    </row>
    <row r="349" spans="1:14" ht="226.5" customHeight="1" x14ac:dyDescent="0.35">
      <c r="A349" s="106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8"/>
    </row>
    <row r="350" spans="1:14" ht="409" customHeight="1" x14ac:dyDescent="0.35">
      <c r="A350" s="10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1"/>
    </row>
    <row r="351" spans="1:14" ht="15.5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</sheetData>
  <sheetProtection algorithmName="SHA-512" hashValue="/U0A4hWE/qW8xZ3qYjaeGEOIOAuMaWKevUFAEkCJqCMZ7g9TBuIeIVxswz+Q5YDCalAYgshVZMFUf/sWI8LTtA==" saltValue="6QM5C3UL+J/5uwHF5SAVMg==" spinCount="100000" sheet="1" formatRows="0" selectLockedCells="1"/>
  <mergeCells count="288">
    <mergeCell ref="L321:N321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300:N300"/>
    <mergeCell ref="L301:N301"/>
    <mergeCell ref="L302:N302"/>
    <mergeCell ref="L304:N304"/>
    <mergeCell ref="A313:N313"/>
    <mergeCell ref="O3:O5"/>
    <mergeCell ref="A5:N5"/>
    <mergeCell ref="A8:N8"/>
    <mergeCell ref="L75:N75"/>
    <mergeCell ref="L76:N76"/>
    <mergeCell ref="L77:N77"/>
    <mergeCell ref="L78:N78"/>
    <mergeCell ref="L79:N79"/>
    <mergeCell ref="L80:N80"/>
    <mergeCell ref="A25:N25"/>
    <mergeCell ref="A31:N31"/>
    <mergeCell ref="L32:N32"/>
    <mergeCell ref="L33:N33"/>
    <mergeCell ref="A72:N72"/>
    <mergeCell ref="L73:N73"/>
    <mergeCell ref="L74:N74"/>
    <mergeCell ref="L67:N67"/>
    <mergeCell ref="L68:N68"/>
    <mergeCell ref="L69:N69"/>
    <mergeCell ref="L53:N53"/>
    <mergeCell ref="L54:N54"/>
    <mergeCell ref="L55:N55"/>
    <mergeCell ref="L56:N56"/>
    <mergeCell ref="L57:N57"/>
    <mergeCell ref="A1:N1"/>
    <mergeCell ref="A2:N2"/>
    <mergeCell ref="A3:N3"/>
    <mergeCell ref="A50:N50"/>
    <mergeCell ref="L46:N46"/>
    <mergeCell ref="L47:N47"/>
    <mergeCell ref="L51:N51"/>
    <mergeCell ref="L52:N52"/>
    <mergeCell ref="L44:N44"/>
    <mergeCell ref="L45:N45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A21:N21"/>
    <mergeCell ref="A24:N24"/>
    <mergeCell ref="L81:N81"/>
    <mergeCell ref="A95:N95"/>
    <mergeCell ref="L96:N96"/>
    <mergeCell ref="L97:N97"/>
    <mergeCell ref="A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8:N98"/>
    <mergeCell ref="L100:N100"/>
    <mergeCell ref="L99:N99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24:N124"/>
    <mergeCell ref="A122:N122"/>
    <mergeCell ref="L123:N123"/>
    <mergeCell ref="L118:N118"/>
    <mergeCell ref="L119:N119"/>
    <mergeCell ref="L125:N125"/>
    <mergeCell ref="L126:N126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A141:N141"/>
    <mergeCell ref="L142:N142"/>
    <mergeCell ref="L143:N143"/>
    <mergeCell ref="L136:N136"/>
    <mergeCell ref="L137:N137"/>
    <mergeCell ref="L138:N138"/>
    <mergeCell ref="L144:N144"/>
    <mergeCell ref="L145:N145"/>
    <mergeCell ref="L146:N146"/>
    <mergeCell ref="L147:N147"/>
    <mergeCell ref="L148:N148"/>
    <mergeCell ref="L149:N149"/>
    <mergeCell ref="L166:N166"/>
    <mergeCell ref="A164:N164"/>
    <mergeCell ref="L158:N158"/>
    <mergeCell ref="L165:N165"/>
    <mergeCell ref="A156:N156"/>
    <mergeCell ref="L157:N157"/>
    <mergeCell ref="L150:N150"/>
    <mergeCell ref="L151:N151"/>
    <mergeCell ref="L152:N152"/>
    <mergeCell ref="L153:N153"/>
    <mergeCell ref="L159:N159"/>
    <mergeCell ref="L160:N160"/>
    <mergeCell ref="L161:N161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A188:N188"/>
    <mergeCell ref="L189:N189"/>
    <mergeCell ref="L190:N190"/>
    <mergeCell ref="L178:N178"/>
    <mergeCell ref="L179:N179"/>
    <mergeCell ref="L181:N181"/>
    <mergeCell ref="L180:N180"/>
    <mergeCell ref="L183:N183"/>
    <mergeCell ref="L182:N182"/>
    <mergeCell ref="L184:N184"/>
    <mergeCell ref="L185:N185"/>
    <mergeCell ref="L191:N191"/>
    <mergeCell ref="A203:N203"/>
    <mergeCell ref="L204:N204"/>
    <mergeCell ref="L205:N205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28:N228"/>
    <mergeCell ref="L229:N229"/>
    <mergeCell ref="L230:N230"/>
    <mergeCell ref="L231:N231"/>
    <mergeCell ref="L232:N232"/>
    <mergeCell ref="L233:N233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68:N268"/>
    <mergeCell ref="L269:N269"/>
    <mergeCell ref="L270:N270"/>
    <mergeCell ref="L271:N271"/>
    <mergeCell ref="A262:N262"/>
    <mergeCell ref="L267:N267"/>
    <mergeCell ref="L260:N260"/>
    <mergeCell ref="L261:N261"/>
    <mergeCell ref="L263:N263"/>
    <mergeCell ref="L264:N264"/>
    <mergeCell ref="L265:N265"/>
    <mergeCell ref="L266:N266"/>
    <mergeCell ref="L305:N305"/>
    <mergeCell ref="N334:N336"/>
    <mergeCell ref="A336:A339"/>
    <mergeCell ref="C336:C339"/>
    <mergeCell ref="K336:K339"/>
    <mergeCell ref="L336:L339"/>
    <mergeCell ref="N338:N340"/>
    <mergeCell ref="A340:A343"/>
    <mergeCell ref="C340:C343"/>
    <mergeCell ref="K340:K343"/>
    <mergeCell ref="L340:L343"/>
    <mergeCell ref="A332:A335"/>
    <mergeCell ref="C332:C335"/>
    <mergeCell ref="K332:K335"/>
    <mergeCell ref="L332:L335"/>
    <mergeCell ref="N342:N343"/>
    <mergeCell ref="L308:N308"/>
    <mergeCell ref="L309:N309"/>
    <mergeCell ref="L310:N310"/>
    <mergeCell ref="L316:N316"/>
    <mergeCell ref="L317:N317"/>
    <mergeCell ref="L318:N318"/>
    <mergeCell ref="L319:N319"/>
    <mergeCell ref="L320:N320"/>
    <mergeCell ref="A348:D348"/>
    <mergeCell ref="A349:N350"/>
    <mergeCell ref="A328:A331"/>
    <mergeCell ref="C328:C331"/>
    <mergeCell ref="K328:K331"/>
    <mergeCell ref="L328:L331"/>
    <mergeCell ref="N330:N332"/>
    <mergeCell ref="L272:N272"/>
    <mergeCell ref="L273:N273"/>
    <mergeCell ref="L274:N274"/>
    <mergeCell ref="L275:N275"/>
    <mergeCell ref="L279:N279"/>
    <mergeCell ref="A326:L326"/>
    <mergeCell ref="M326:N326"/>
    <mergeCell ref="A278:N278"/>
    <mergeCell ref="L280:N280"/>
    <mergeCell ref="A297:N297"/>
    <mergeCell ref="L306:N306"/>
    <mergeCell ref="L307:N307"/>
    <mergeCell ref="L298:N298"/>
    <mergeCell ref="L299:N299"/>
    <mergeCell ref="L314:N314"/>
    <mergeCell ref="L315:N315"/>
    <mergeCell ref="L303:N303"/>
    <mergeCell ref="L58:N58"/>
    <mergeCell ref="A62:N62"/>
    <mergeCell ref="L63:N63"/>
    <mergeCell ref="L64:N64"/>
    <mergeCell ref="L65:N65"/>
    <mergeCell ref="L66:N66"/>
    <mergeCell ref="L59:N59"/>
    <mergeCell ref="L242:N242"/>
    <mergeCell ref="A240:N240"/>
    <mergeCell ref="L241:N241"/>
    <mergeCell ref="L234:N234"/>
    <mergeCell ref="L235:N235"/>
    <mergeCell ref="L236:N236"/>
    <mergeCell ref="L237:N237"/>
    <mergeCell ref="L215:N215"/>
    <mergeCell ref="L216:N216"/>
    <mergeCell ref="L217:N217"/>
    <mergeCell ref="L218:N218"/>
    <mergeCell ref="A224:N224"/>
    <mergeCell ref="L225:N225"/>
    <mergeCell ref="L226:N226"/>
    <mergeCell ref="L219:N219"/>
    <mergeCell ref="L220:N220"/>
    <mergeCell ref="L227:N227"/>
    <mergeCell ref="L243:N243"/>
    <mergeCell ref="L244:N244"/>
    <mergeCell ref="L245:N245"/>
    <mergeCell ref="L246:N246"/>
    <mergeCell ref="L247:N247"/>
    <mergeCell ref="L256:N256"/>
    <mergeCell ref="L257:N257"/>
    <mergeCell ref="L258:N258"/>
    <mergeCell ref="L259:N259"/>
    <mergeCell ref="A252:N252"/>
    <mergeCell ref="A254:N254"/>
    <mergeCell ref="L253:N253"/>
    <mergeCell ref="L255:N255"/>
    <mergeCell ref="L248:N248"/>
    <mergeCell ref="L249:N249"/>
  </mergeCells>
  <conditionalFormatting sqref="C33:C47">
    <cfRule type="cellIs" dxfId="987" priority="26" operator="equal">
      <formula>"Activo"</formula>
    </cfRule>
  </conditionalFormatting>
  <conditionalFormatting sqref="C52:C59">
    <cfRule type="cellIs" dxfId="986" priority="25" operator="equal">
      <formula>"Activo"</formula>
    </cfRule>
  </conditionalFormatting>
  <conditionalFormatting sqref="C64:C69">
    <cfRule type="cellIs" dxfId="985" priority="24" operator="equal">
      <formula>"Activo"</formula>
    </cfRule>
  </conditionalFormatting>
  <conditionalFormatting sqref="C74:C81">
    <cfRule type="cellIs" dxfId="984" priority="23" operator="equal">
      <formula>"Activo"</formula>
    </cfRule>
  </conditionalFormatting>
  <conditionalFormatting sqref="C86:C92">
    <cfRule type="cellIs" dxfId="983" priority="22" operator="equal">
      <formula>"Activo"</formula>
    </cfRule>
  </conditionalFormatting>
  <conditionalFormatting sqref="C97:C119">
    <cfRule type="cellIs" dxfId="982" priority="21" operator="equal">
      <formula>"Activo"</formula>
    </cfRule>
  </conditionalFormatting>
  <conditionalFormatting sqref="C124:C138">
    <cfRule type="cellIs" dxfId="981" priority="20" operator="equal">
      <formula>"Activo"</formula>
    </cfRule>
  </conditionalFormatting>
  <conditionalFormatting sqref="C143:C153">
    <cfRule type="cellIs" dxfId="980" priority="19" operator="equal">
      <formula>"Activo"</formula>
    </cfRule>
  </conditionalFormatting>
  <conditionalFormatting sqref="C158:C161">
    <cfRule type="cellIs" dxfId="979" priority="18" operator="equal">
      <formula>"Activo"</formula>
    </cfRule>
  </conditionalFormatting>
  <conditionalFormatting sqref="C166:C185">
    <cfRule type="cellIs" dxfId="978" priority="17" operator="equal">
      <formula>"Activo"</formula>
    </cfRule>
  </conditionalFormatting>
  <conditionalFormatting sqref="C190:C199">
    <cfRule type="cellIs" dxfId="977" priority="16" operator="equal">
      <formula>"Activo"</formula>
    </cfRule>
  </conditionalFormatting>
  <conditionalFormatting sqref="C205:C220">
    <cfRule type="cellIs" dxfId="976" priority="15" operator="equal">
      <formula>"Activo"</formula>
    </cfRule>
  </conditionalFormatting>
  <conditionalFormatting sqref="C226:C237">
    <cfRule type="cellIs" dxfId="975" priority="14" operator="equal">
      <formula>"Activo"</formula>
    </cfRule>
  </conditionalFormatting>
  <conditionalFormatting sqref="C242:C249">
    <cfRule type="cellIs" dxfId="974" priority="13" operator="equal">
      <formula>"Activo"</formula>
    </cfRule>
  </conditionalFormatting>
  <conditionalFormatting sqref="C255:C261">
    <cfRule type="cellIs" dxfId="973" priority="12" operator="equal">
      <formula>"Activo"</formula>
    </cfRule>
  </conditionalFormatting>
  <conditionalFormatting sqref="C263:C275">
    <cfRule type="cellIs" dxfId="972" priority="11" operator="equal">
      <formula>"Activo"</formula>
    </cfRule>
  </conditionalFormatting>
  <conditionalFormatting sqref="C280:C294">
    <cfRule type="cellIs" dxfId="971" priority="10" operator="equal">
      <formula>"Activo"</formula>
    </cfRule>
  </conditionalFormatting>
  <conditionalFormatting sqref="C299:C310">
    <cfRule type="cellIs" dxfId="970" priority="9" operator="equal">
      <formula>"Activo"</formula>
    </cfRule>
  </conditionalFormatting>
  <conditionalFormatting sqref="C315:C321">
    <cfRule type="cellIs" dxfId="969" priority="8" operator="equal">
      <formula>"Activo"</formula>
    </cfRule>
  </conditionalFormatting>
  <conditionalFormatting sqref="D33:D47">
    <cfRule type="cellIs" dxfId="968" priority="131" operator="notEqual">
      <formula>"SO"</formula>
    </cfRule>
  </conditionalFormatting>
  <conditionalFormatting sqref="D52:D59">
    <cfRule type="cellIs" dxfId="967" priority="130" operator="notEqual">
      <formula>"SO"</formula>
    </cfRule>
  </conditionalFormatting>
  <conditionalFormatting sqref="D64:D69">
    <cfRule type="cellIs" dxfId="966" priority="129" operator="notEqual">
      <formula>"SO"</formula>
    </cfRule>
  </conditionalFormatting>
  <conditionalFormatting sqref="D74:D81">
    <cfRule type="cellIs" dxfId="965" priority="128" operator="notEqual">
      <formula>"SO"</formula>
    </cfRule>
  </conditionalFormatting>
  <conditionalFormatting sqref="D86:D92">
    <cfRule type="cellIs" dxfId="964" priority="127" operator="notEqual">
      <formula>"SO"</formula>
    </cfRule>
  </conditionalFormatting>
  <conditionalFormatting sqref="D97:D119">
    <cfRule type="cellIs" dxfId="963" priority="126" operator="notEqual">
      <formula>"SO"</formula>
    </cfRule>
  </conditionalFormatting>
  <conditionalFormatting sqref="D124:D138">
    <cfRule type="cellIs" dxfId="962" priority="125" operator="notEqual">
      <formula>"SO"</formula>
    </cfRule>
  </conditionalFormatting>
  <conditionalFormatting sqref="D143:D153">
    <cfRule type="cellIs" dxfId="961" priority="124" operator="notEqual">
      <formula>"SO"</formula>
    </cfRule>
  </conditionalFormatting>
  <conditionalFormatting sqref="D158:D161">
    <cfRule type="cellIs" dxfId="960" priority="123" operator="notEqual">
      <formula>"SO"</formula>
    </cfRule>
  </conditionalFormatting>
  <conditionalFormatting sqref="D166:D185">
    <cfRule type="cellIs" dxfId="959" priority="122" operator="notEqual">
      <formula>"SO"</formula>
    </cfRule>
  </conditionalFormatting>
  <conditionalFormatting sqref="D190:D199">
    <cfRule type="cellIs" dxfId="958" priority="121" operator="notEqual">
      <formula>"SO"</formula>
    </cfRule>
  </conditionalFormatting>
  <conditionalFormatting sqref="D205:D220">
    <cfRule type="cellIs" dxfId="957" priority="120" operator="notEqual">
      <formula>"SO"</formula>
    </cfRule>
  </conditionalFormatting>
  <conditionalFormatting sqref="D226:D237">
    <cfRule type="cellIs" dxfId="956" priority="119" operator="notEqual">
      <formula>"SO"</formula>
    </cfRule>
  </conditionalFormatting>
  <conditionalFormatting sqref="D242:D249">
    <cfRule type="cellIs" dxfId="955" priority="118" operator="notEqual">
      <formula>"SO"</formula>
    </cfRule>
  </conditionalFormatting>
  <conditionalFormatting sqref="D255:D261">
    <cfRule type="cellIs" dxfId="954" priority="117" operator="notEqual">
      <formula>"SO"</formula>
    </cfRule>
  </conditionalFormatting>
  <conditionalFormatting sqref="D263:D275">
    <cfRule type="cellIs" dxfId="953" priority="116" operator="notEqual">
      <formula>"SO"</formula>
    </cfRule>
  </conditionalFormatting>
  <conditionalFormatting sqref="D280:D294">
    <cfRule type="cellIs" dxfId="952" priority="115" operator="notEqual">
      <formula>"SO"</formula>
    </cfRule>
  </conditionalFormatting>
  <conditionalFormatting sqref="D299:D310">
    <cfRule type="cellIs" dxfId="951" priority="114" operator="notEqual">
      <formula>"SO"</formula>
    </cfRule>
  </conditionalFormatting>
  <conditionalFormatting sqref="D315:D321">
    <cfRule type="cellIs" dxfId="950" priority="113" operator="notEqual">
      <formula>"SO"</formula>
    </cfRule>
  </conditionalFormatting>
  <conditionalFormatting sqref="E344">
    <cfRule type="cellIs" dxfId="949" priority="584" operator="equal">
      <formula>0</formula>
    </cfRule>
  </conditionalFormatting>
  <conditionalFormatting sqref="F33">
    <cfRule type="expression" dxfId="948" priority="583">
      <formula>$C$33="Activo"</formula>
    </cfRule>
  </conditionalFormatting>
  <conditionalFormatting sqref="F34">
    <cfRule type="expression" dxfId="947" priority="582">
      <formula>$C$34="Activo"</formula>
    </cfRule>
  </conditionalFormatting>
  <conditionalFormatting sqref="F35">
    <cfRule type="expression" dxfId="946" priority="581">
      <formula>$C$35="Activo"</formula>
    </cfRule>
  </conditionalFormatting>
  <conditionalFormatting sqref="F36">
    <cfRule type="expression" dxfId="945" priority="580">
      <formula>$C$36="Activo"</formula>
    </cfRule>
  </conditionalFormatting>
  <conditionalFormatting sqref="F37">
    <cfRule type="expression" dxfId="944" priority="579">
      <formula>$C$37="Activo"</formula>
    </cfRule>
  </conditionalFormatting>
  <conditionalFormatting sqref="F38">
    <cfRule type="expression" dxfId="943" priority="578">
      <formula>$C$38="Activo"</formula>
    </cfRule>
  </conditionalFormatting>
  <conditionalFormatting sqref="F39">
    <cfRule type="expression" dxfId="942" priority="577">
      <formula>$C$39="Activo"</formula>
    </cfRule>
  </conditionalFormatting>
  <conditionalFormatting sqref="F40">
    <cfRule type="expression" dxfId="941" priority="576">
      <formula>$C$40="Activo"</formula>
    </cfRule>
  </conditionalFormatting>
  <conditionalFormatting sqref="F41">
    <cfRule type="expression" dxfId="940" priority="575">
      <formula>$C$41="Activo"</formula>
    </cfRule>
  </conditionalFormatting>
  <conditionalFormatting sqref="F42">
    <cfRule type="expression" dxfId="939" priority="574">
      <formula>$C$42="Activo"</formula>
    </cfRule>
  </conditionalFormatting>
  <conditionalFormatting sqref="F43">
    <cfRule type="expression" dxfId="938" priority="573">
      <formula>$C$43="Activo"</formula>
    </cfRule>
  </conditionalFormatting>
  <conditionalFormatting sqref="F44">
    <cfRule type="expression" dxfId="937" priority="572">
      <formula>$C$44="Activo"</formula>
    </cfRule>
  </conditionalFormatting>
  <conditionalFormatting sqref="F45">
    <cfRule type="expression" dxfId="936" priority="571">
      <formula>$C$45="Activo"</formula>
    </cfRule>
  </conditionalFormatting>
  <conditionalFormatting sqref="F46">
    <cfRule type="expression" dxfId="935" priority="570">
      <formula>$C$46="Activo"</formula>
    </cfRule>
  </conditionalFormatting>
  <conditionalFormatting sqref="F47">
    <cfRule type="expression" dxfId="934" priority="569">
      <formula>$C$47="Activo"</formula>
    </cfRule>
  </conditionalFormatting>
  <conditionalFormatting sqref="F52">
    <cfRule type="expression" dxfId="933" priority="568">
      <formula>$C$52="Activo"</formula>
    </cfRule>
  </conditionalFormatting>
  <conditionalFormatting sqref="F53">
    <cfRule type="expression" dxfId="932" priority="567">
      <formula>$C$53="Activo"</formula>
    </cfRule>
  </conditionalFormatting>
  <conditionalFormatting sqref="F54">
    <cfRule type="expression" dxfId="931" priority="566">
      <formula>$C$54="Activo"</formula>
    </cfRule>
  </conditionalFormatting>
  <conditionalFormatting sqref="F55">
    <cfRule type="expression" dxfId="930" priority="565">
      <formula>$C$55="Activo"</formula>
    </cfRule>
  </conditionalFormatting>
  <conditionalFormatting sqref="F56">
    <cfRule type="expression" dxfId="929" priority="564">
      <formula>$C$56="Activo"</formula>
    </cfRule>
  </conditionalFormatting>
  <conditionalFormatting sqref="F57">
    <cfRule type="expression" dxfId="928" priority="563">
      <formula>$C$57="Activo"</formula>
    </cfRule>
  </conditionalFormatting>
  <conditionalFormatting sqref="F58">
    <cfRule type="expression" dxfId="927" priority="562">
      <formula>$C$58="Activo"</formula>
    </cfRule>
  </conditionalFormatting>
  <conditionalFormatting sqref="F59">
    <cfRule type="expression" dxfId="926" priority="561">
      <formula>$C$59="Activo"</formula>
    </cfRule>
  </conditionalFormatting>
  <conditionalFormatting sqref="F64">
    <cfRule type="expression" dxfId="925" priority="560">
      <formula>$C$64="Activo"</formula>
    </cfRule>
  </conditionalFormatting>
  <conditionalFormatting sqref="F65">
    <cfRule type="expression" dxfId="924" priority="559">
      <formula>$C$65="Activo"</formula>
    </cfRule>
  </conditionalFormatting>
  <conditionalFormatting sqref="F66">
    <cfRule type="expression" dxfId="923" priority="558">
      <formula>$C$66="Activo"</formula>
    </cfRule>
  </conditionalFormatting>
  <conditionalFormatting sqref="F67">
    <cfRule type="expression" dxfId="922" priority="557">
      <formula>$C$67="Activo"</formula>
    </cfRule>
  </conditionalFormatting>
  <conditionalFormatting sqref="F68">
    <cfRule type="expression" dxfId="921" priority="556">
      <formula>$C$68="Activo"</formula>
    </cfRule>
  </conditionalFormatting>
  <conditionalFormatting sqref="F69">
    <cfRule type="expression" dxfId="920" priority="555">
      <formula>$C$69="Activo"</formula>
    </cfRule>
  </conditionalFormatting>
  <conditionalFormatting sqref="F74">
    <cfRule type="expression" dxfId="919" priority="554">
      <formula>$C$74="Activo"</formula>
    </cfRule>
  </conditionalFormatting>
  <conditionalFormatting sqref="F75">
    <cfRule type="expression" dxfId="918" priority="553">
      <formula>$C$75="Activo"</formula>
    </cfRule>
  </conditionalFormatting>
  <conditionalFormatting sqref="F76">
    <cfRule type="expression" dxfId="917" priority="552">
      <formula>$C$76="Activo"</formula>
    </cfRule>
  </conditionalFormatting>
  <conditionalFormatting sqref="F77">
    <cfRule type="expression" dxfId="916" priority="551">
      <formula>$C$77="Activo"</formula>
    </cfRule>
  </conditionalFormatting>
  <conditionalFormatting sqref="F78">
    <cfRule type="expression" dxfId="915" priority="550">
      <formula>$C$78="Activo"</formula>
    </cfRule>
  </conditionalFormatting>
  <conditionalFormatting sqref="F79">
    <cfRule type="expression" dxfId="914" priority="549">
      <formula>$C$79="Activo"</formula>
    </cfRule>
  </conditionalFormatting>
  <conditionalFormatting sqref="F80">
    <cfRule type="expression" dxfId="913" priority="548">
      <formula>$C$80="Activo"</formula>
    </cfRule>
  </conditionalFormatting>
  <conditionalFormatting sqref="F81">
    <cfRule type="expression" dxfId="912" priority="547">
      <formula>$C$81="Activo"</formula>
    </cfRule>
  </conditionalFormatting>
  <conditionalFormatting sqref="F86">
    <cfRule type="expression" dxfId="911" priority="546">
      <formula>$C$86="activo"</formula>
    </cfRule>
  </conditionalFormatting>
  <conditionalFormatting sqref="F87">
    <cfRule type="expression" dxfId="910" priority="545">
      <formula>$C$87="activo"</formula>
    </cfRule>
  </conditionalFormatting>
  <conditionalFormatting sqref="F88">
    <cfRule type="expression" dxfId="909" priority="544">
      <formula>$C$88="activo"</formula>
    </cfRule>
  </conditionalFormatting>
  <conditionalFormatting sqref="F89">
    <cfRule type="expression" dxfId="908" priority="543">
      <formula>$C$89="activo"</formula>
    </cfRule>
  </conditionalFormatting>
  <conditionalFormatting sqref="F90">
    <cfRule type="expression" dxfId="907" priority="542">
      <formula>$C$90="activo"</formula>
    </cfRule>
  </conditionalFormatting>
  <conditionalFormatting sqref="F91">
    <cfRule type="expression" dxfId="906" priority="541">
      <formula>$C$91="activo"</formula>
    </cfRule>
  </conditionalFormatting>
  <conditionalFormatting sqref="F92">
    <cfRule type="expression" dxfId="905" priority="540">
      <formula>$C$92="activo"</formula>
    </cfRule>
  </conditionalFormatting>
  <conditionalFormatting sqref="F97">
    <cfRule type="expression" dxfId="904" priority="539">
      <formula>$C$97="activo"</formula>
    </cfRule>
  </conditionalFormatting>
  <conditionalFormatting sqref="F98">
    <cfRule type="expression" dxfId="903" priority="538">
      <formula>$C$98="activo"</formula>
    </cfRule>
  </conditionalFormatting>
  <conditionalFormatting sqref="F99">
    <cfRule type="expression" dxfId="902" priority="537">
      <formula>$C$99="activo"</formula>
    </cfRule>
  </conditionalFormatting>
  <conditionalFormatting sqref="F100">
    <cfRule type="expression" dxfId="901" priority="536">
      <formula>$C$100="activo"</formula>
    </cfRule>
  </conditionalFormatting>
  <conditionalFormatting sqref="F101">
    <cfRule type="expression" dxfId="900" priority="535">
      <formula>$C$101="activo"</formula>
    </cfRule>
  </conditionalFormatting>
  <conditionalFormatting sqref="F102">
    <cfRule type="expression" dxfId="899" priority="534">
      <formula>$C$102="activo"</formula>
    </cfRule>
  </conditionalFormatting>
  <conditionalFormatting sqref="F103">
    <cfRule type="expression" dxfId="898" priority="533">
      <formula>$C$103="activo"</formula>
    </cfRule>
  </conditionalFormatting>
  <conditionalFormatting sqref="F104">
    <cfRule type="expression" dxfId="897" priority="532">
      <formula>$C$104="activo"</formula>
    </cfRule>
  </conditionalFormatting>
  <conditionalFormatting sqref="F105">
    <cfRule type="expression" dxfId="896" priority="531">
      <formula>$C$105="activo"</formula>
    </cfRule>
  </conditionalFormatting>
  <conditionalFormatting sqref="F106">
    <cfRule type="expression" dxfId="895" priority="530">
      <formula>$C$106="activo"</formula>
    </cfRule>
  </conditionalFormatting>
  <conditionalFormatting sqref="F107">
    <cfRule type="expression" dxfId="894" priority="529">
      <formula>$C$107="activo"</formula>
    </cfRule>
  </conditionalFormatting>
  <conditionalFormatting sqref="F108">
    <cfRule type="expression" dxfId="893" priority="528">
      <formula>$C$108="activo"</formula>
    </cfRule>
  </conditionalFormatting>
  <conditionalFormatting sqref="F109">
    <cfRule type="expression" dxfId="892" priority="168">
      <formula>$C$109="Activo"</formula>
    </cfRule>
  </conditionalFormatting>
  <conditionalFormatting sqref="F110">
    <cfRule type="expression" dxfId="891" priority="167">
      <formula>$C$110="Activo"</formula>
    </cfRule>
  </conditionalFormatting>
  <conditionalFormatting sqref="F111">
    <cfRule type="expression" dxfId="890" priority="527">
      <formula>$C$111="activo"</formula>
    </cfRule>
  </conditionalFormatting>
  <conditionalFormatting sqref="F112">
    <cfRule type="expression" dxfId="889" priority="526">
      <formula>$C$112="activo"</formula>
    </cfRule>
  </conditionalFormatting>
  <conditionalFormatting sqref="F113">
    <cfRule type="expression" dxfId="888" priority="525">
      <formula>$C$113="activo"</formula>
    </cfRule>
  </conditionalFormatting>
  <conditionalFormatting sqref="F114">
    <cfRule type="expression" dxfId="887" priority="524">
      <formula>$C$114="activo"</formula>
    </cfRule>
  </conditionalFormatting>
  <conditionalFormatting sqref="F115">
    <cfRule type="expression" dxfId="886" priority="523">
      <formula>$C$115="activo"</formula>
    </cfRule>
  </conditionalFormatting>
  <conditionalFormatting sqref="F116">
    <cfRule type="expression" dxfId="885" priority="522">
      <formula>$C$116="activo"</formula>
    </cfRule>
  </conditionalFormatting>
  <conditionalFormatting sqref="F117">
    <cfRule type="expression" dxfId="884" priority="521">
      <formula>$C$117="activo"</formula>
    </cfRule>
  </conditionalFormatting>
  <conditionalFormatting sqref="F118">
    <cfRule type="expression" dxfId="883" priority="520">
      <formula>$C$118="activo"</formula>
    </cfRule>
  </conditionalFormatting>
  <conditionalFormatting sqref="F119">
    <cfRule type="expression" dxfId="882" priority="519">
      <formula>$C$119="activo"</formula>
    </cfRule>
  </conditionalFormatting>
  <conditionalFormatting sqref="F124">
    <cfRule type="expression" dxfId="881" priority="518">
      <formula>$C$124="activo"</formula>
    </cfRule>
  </conditionalFormatting>
  <conditionalFormatting sqref="F125">
    <cfRule type="expression" dxfId="880" priority="517">
      <formula>$C$125="activo"</formula>
    </cfRule>
  </conditionalFormatting>
  <conditionalFormatting sqref="F126">
    <cfRule type="expression" dxfId="879" priority="516">
      <formula>$C$126="activo"</formula>
    </cfRule>
  </conditionalFormatting>
  <conditionalFormatting sqref="F127">
    <cfRule type="expression" dxfId="878" priority="515">
      <formula>$C$127="activo"</formula>
    </cfRule>
  </conditionalFormatting>
  <conditionalFormatting sqref="F128">
    <cfRule type="expression" dxfId="877" priority="514">
      <formula>$C$128="activo"</formula>
    </cfRule>
  </conditionalFormatting>
  <conditionalFormatting sqref="F129">
    <cfRule type="expression" dxfId="876" priority="513">
      <formula>$C$129="activo"</formula>
    </cfRule>
  </conditionalFormatting>
  <conditionalFormatting sqref="F130">
    <cfRule type="expression" dxfId="875" priority="512">
      <formula>$C$130="activo"</formula>
    </cfRule>
  </conditionalFormatting>
  <conditionalFormatting sqref="F131">
    <cfRule type="expression" dxfId="874" priority="511">
      <formula>$C$131="activo"</formula>
    </cfRule>
  </conditionalFormatting>
  <conditionalFormatting sqref="F132">
    <cfRule type="expression" dxfId="873" priority="510">
      <formula>$C$132="activo"</formula>
    </cfRule>
  </conditionalFormatting>
  <conditionalFormatting sqref="F133">
    <cfRule type="expression" dxfId="872" priority="509">
      <formula>$C$133="activo"</formula>
    </cfRule>
  </conditionalFormatting>
  <conditionalFormatting sqref="F134">
    <cfRule type="expression" dxfId="871" priority="508">
      <formula>$C$134="activo"</formula>
    </cfRule>
  </conditionalFormatting>
  <conditionalFormatting sqref="F135">
    <cfRule type="expression" dxfId="870" priority="507">
      <formula>$C$135="activo"</formula>
    </cfRule>
  </conditionalFormatting>
  <conditionalFormatting sqref="F136">
    <cfRule type="expression" dxfId="869" priority="506">
      <formula>$C$136="activo"</formula>
    </cfRule>
  </conditionalFormatting>
  <conditionalFormatting sqref="F137">
    <cfRule type="expression" dxfId="868" priority="505">
      <formula>$C$137="activo"</formula>
    </cfRule>
  </conditionalFormatting>
  <conditionalFormatting sqref="F138">
    <cfRule type="expression" dxfId="867" priority="504">
      <formula>$C$138="activo"</formula>
    </cfRule>
  </conditionalFormatting>
  <conditionalFormatting sqref="F143">
    <cfRule type="expression" dxfId="866" priority="503">
      <formula>$C$143="activo"</formula>
    </cfRule>
  </conditionalFormatting>
  <conditionalFormatting sqref="F144">
    <cfRule type="expression" dxfId="865" priority="502">
      <formula>$C$144="activo"</formula>
    </cfRule>
  </conditionalFormatting>
  <conditionalFormatting sqref="F145">
    <cfRule type="expression" dxfId="864" priority="501">
      <formula>$C$145="activo"</formula>
    </cfRule>
  </conditionalFormatting>
  <conditionalFormatting sqref="F146">
    <cfRule type="expression" dxfId="863" priority="500">
      <formula>$C$146="activo"</formula>
    </cfRule>
  </conditionalFormatting>
  <conditionalFormatting sqref="F147">
    <cfRule type="expression" dxfId="862" priority="499">
      <formula>$C$147="activo"</formula>
    </cfRule>
  </conditionalFormatting>
  <conditionalFormatting sqref="F148">
    <cfRule type="expression" dxfId="861" priority="498">
      <formula>$C$148="activo"</formula>
    </cfRule>
  </conditionalFormatting>
  <conditionalFormatting sqref="F149">
    <cfRule type="expression" dxfId="860" priority="497">
      <formula>$C$149="activo"</formula>
    </cfRule>
  </conditionalFormatting>
  <conditionalFormatting sqref="F150">
    <cfRule type="expression" dxfId="859" priority="496">
      <formula>$C$150="activo"</formula>
    </cfRule>
  </conditionalFormatting>
  <conditionalFormatting sqref="F151">
    <cfRule type="expression" dxfId="858" priority="495">
      <formula>$C$151="activo"</formula>
    </cfRule>
  </conditionalFormatting>
  <conditionalFormatting sqref="F152">
    <cfRule type="expression" dxfId="857" priority="494">
      <formula>$C$152="activo"</formula>
    </cfRule>
  </conditionalFormatting>
  <conditionalFormatting sqref="F153">
    <cfRule type="expression" dxfId="856" priority="493">
      <formula>$C$153="activo"</formula>
    </cfRule>
  </conditionalFormatting>
  <conditionalFormatting sqref="F158">
    <cfRule type="expression" dxfId="855" priority="492">
      <formula>$C$158="activo"</formula>
    </cfRule>
  </conditionalFormatting>
  <conditionalFormatting sqref="F159">
    <cfRule type="expression" dxfId="854" priority="491">
      <formula>$C$159="activo"</formula>
    </cfRule>
  </conditionalFormatting>
  <conditionalFormatting sqref="F160">
    <cfRule type="expression" dxfId="853" priority="490">
      <formula>$C$160="activo"</formula>
    </cfRule>
  </conditionalFormatting>
  <conditionalFormatting sqref="F161">
    <cfRule type="expression" dxfId="852" priority="489">
      <formula>$C$161="activo"</formula>
    </cfRule>
  </conditionalFormatting>
  <conditionalFormatting sqref="F166">
    <cfRule type="expression" dxfId="851" priority="488">
      <formula>$C$166="activo"</formula>
    </cfRule>
  </conditionalFormatting>
  <conditionalFormatting sqref="F167">
    <cfRule type="expression" dxfId="850" priority="487">
      <formula>$C$167="activo"</formula>
    </cfRule>
  </conditionalFormatting>
  <conditionalFormatting sqref="F168">
    <cfRule type="expression" dxfId="849" priority="486">
      <formula>$C$168="activo"</formula>
    </cfRule>
  </conditionalFormatting>
  <conditionalFormatting sqref="F169">
    <cfRule type="expression" dxfId="848" priority="485">
      <formula>$C$169="activo"</formula>
    </cfRule>
  </conditionalFormatting>
  <conditionalFormatting sqref="F170">
    <cfRule type="expression" dxfId="847" priority="484">
      <formula>$C$170="activo"</formula>
    </cfRule>
  </conditionalFormatting>
  <conditionalFormatting sqref="F171">
    <cfRule type="expression" dxfId="846" priority="483">
      <formula>$C$171="activo"</formula>
    </cfRule>
  </conditionalFormatting>
  <conditionalFormatting sqref="F172">
    <cfRule type="expression" dxfId="845" priority="482">
      <formula>$C$172="activo"</formula>
    </cfRule>
  </conditionalFormatting>
  <conditionalFormatting sqref="F173">
    <cfRule type="expression" dxfId="844" priority="481">
      <formula>$C$173="activo"</formula>
    </cfRule>
  </conditionalFormatting>
  <conditionalFormatting sqref="F174">
    <cfRule type="expression" dxfId="843" priority="480">
      <formula>$C$174="activo"</formula>
    </cfRule>
  </conditionalFormatting>
  <conditionalFormatting sqref="F175">
    <cfRule type="expression" dxfId="842" priority="479">
      <formula>$C$175="Activo"</formula>
    </cfRule>
  </conditionalFormatting>
  <conditionalFormatting sqref="F176">
    <cfRule type="expression" dxfId="841" priority="478">
      <formula>$C$176="Activo"</formula>
    </cfRule>
  </conditionalFormatting>
  <conditionalFormatting sqref="F177">
    <cfRule type="expression" dxfId="840" priority="477">
      <formula>$C$177="Activo"</formula>
    </cfRule>
  </conditionalFormatting>
  <conditionalFormatting sqref="F178">
    <cfRule type="expression" dxfId="839" priority="476">
      <formula>$C$178="Activo"</formula>
    </cfRule>
  </conditionalFormatting>
  <conditionalFormatting sqref="F179">
    <cfRule type="expression" dxfId="838" priority="475">
      <formula>$C$179="Activo"</formula>
    </cfRule>
  </conditionalFormatting>
  <conditionalFormatting sqref="F180">
    <cfRule type="expression" dxfId="837" priority="474">
      <formula>$C$180="Activo"</formula>
    </cfRule>
  </conditionalFormatting>
  <conditionalFormatting sqref="F181">
    <cfRule type="expression" dxfId="836" priority="473">
      <formula>$C$181="Activo"</formula>
    </cfRule>
  </conditionalFormatting>
  <conditionalFormatting sqref="F182">
    <cfRule type="expression" dxfId="835" priority="472">
      <formula>$C$182="Activo"</formula>
    </cfRule>
  </conditionalFormatting>
  <conditionalFormatting sqref="F183">
    <cfRule type="expression" dxfId="834" priority="471">
      <formula>$C$183="Activo"</formula>
    </cfRule>
  </conditionalFormatting>
  <conditionalFormatting sqref="F184">
    <cfRule type="expression" dxfId="833" priority="470">
      <formula>$C$184="Activo"</formula>
    </cfRule>
  </conditionalFormatting>
  <conditionalFormatting sqref="F185">
    <cfRule type="expression" dxfId="832" priority="469">
      <formula>$C$185="Activo"</formula>
    </cfRule>
  </conditionalFormatting>
  <conditionalFormatting sqref="F190">
    <cfRule type="expression" dxfId="831" priority="468">
      <formula>$C$190="Activo"</formula>
    </cfRule>
  </conditionalFormatting>
  <conditionalFormatting sqref="F191">
    <cfRule type="expression" dxfId="830" priority="467">
      <formula>$C$191="Activo"</formula>
    </cfRule>
  </conditionalFormatting>
  <conditionalFormatting sqref="F192">
    <cfRule type="expression" dxfId="829" priority="466">
      <formula>$C$192="Activo"</formula>
    </cfRule>
  </conditionalFormatting>
  <conditionalFormatting sqref="F193">
    <cfRule type="expression" dxfId="828" priority="465">
      <formula>$C$193="Activo"</formula>
    </cfRule>
  </conditionalFormatting>
  <conditionalFormatting sqref="F194">
    <cfRule type="expression" dxfId="827" priority="464">
      <formula>$C$194="Activo"</formula>
    </cfRule>
  </conditionalFormatting>
  <conditionalFormatting sqref="F195">
    <cfRule type="expression" dxfId="826" priority="463">
      <formula>$C$195="Activo"</formula>
    </cfRule>
  </conditionalFormatting>
  <conditionalFormatting sqref="F196">
    <cfRule type="expression" dxfId="825" priority="462">
      <formula>$C$196="Activo"</formula>
    </cfRule>
  </conditionalFormatting>
  <conditionalFormatting sqref="F197">
    <cfRule type="expression" dxfId="824" priority="461">
      <formula>$C$197="Activo"</formula>
    </cfRule>
  </conditionalFormatting>
  <conditionalFormatting sqref="F198">
    <cfRule type="expression" dxfId="823" priority="460">
      <formula>$C$198="Activo"</formula>
    </cfRule>
  </conditionalFormatting>
  <conditionalFormatting sqref="F199">
    <cfRule type="expression" dxfId="822" priority="459">
      <formula>$C$199="Activo"</formula>
    </cfRule>
  </conditionalFormatting>
  <conditionalFormatting sqref="F205">
    <cfRule type="expression" dxfId="821" priority="458">
      <formula>$C$205="Activo"</formula>
    </cfRule>
  </conditionalFormatting>
  <conditionalFormatting sqref="F206">
    <cfRule type="expression" dxfId="820" priority="457">
      <formula>$C$206="Activo"</formula>
    </cfRule>
  </conditionalFormatting>
  <conditionalFormatting sqref="F207">
    <cfRule type="expression" dxfId="819" priority="456">
      <formula>$C$207="Activo"</formula>
    </cfRule>
  </conditionalFormatting>
  <conditionalFormatting sqref="F208">
    <cfRule type="expression" dxfId="818" priority="455">
      <formula>$C$208="Activo"</formula>
    </cfRule>
  </conditionalFormatting>
  <conditionalFormatting sqref="F209">
    <cfRule type="expression" dxfId="817" priority="454">
      <formula>$C$209="Activo"</formula>
    </cfRule>
  </conditionalFormatting>
  <conditionalFormatting sqref="F210">
    <cfRule type="expression" dxfId="816" priority="453">
      <formula>$C$210="Activo"</formula>
    </cfRule>
  </conditionalFormatting>
  <conditionalFormatting sqref="F211">
    <cfRule type="expression" dxfId="815" priority="452">
      <formula>$C$211="Activo"</formula>
    </cfRule>
  </conditionalFormatting>
  <conditionalFormatting sqref="F212">
    <cfRule type="expression" dxfId="814" priority="451">
      <formula>$C$212="Activo"</formula>
    </cfRule>
  </conditionalFormatting>
  <conditionalFormatting sqref="F213">
    <cfRule type="expression" dxfId="813" priority="450">
      <formula>$C$213="Activo"</formula>
    </cfRule>
  </conditionalFormatting>
  <conditionalFormatting sqref="F214">
    <cfRule type="expression" dxfId="812" priority="449">
      <formula>$C$214="Activo"</formula>
    </cfRule>
  </conditionalFormatting>
  <conditionalFormatting sqref="F215">
    <cfRule type="expression" dxfId="811" priority="448">
      <formula>$C$215="Activo"</formula>
    </cfRule>
  </conditionalFormatting>
  <conditionalFormatting sqref="F216">
    <cfRule type="expression" dxfId="810" priority="447">
      <formula>$C$216="Activo"</formula>
    </cfRule>
  </conditionalFormatting>
  <conditionalFormatting sqref="F217">
    <cfRule type="expression" dxfId="809" priority="446">
      <formula>$C$217="Activo"</formula>
    </cfRule>
  </conditionalFormatting>
  <conditionalFormatting sqref="F218">
    <cfRule type="expression" dxfId="808" priority="445">
      <formula>$C$218="Activo"</formula>
    </cfRule>
  </conditionalFormatting>
  <conditionalFormatting sqref="F219">
    <cfRule type="expression" dxfId="807" priority="444">
      <formula>$C$219="Activo"</formula>
    </cfRule>
  </conditionalFormatting>
  <conditionalFormatting sqref="F220">
    <cfRule type="expression" dxfId="806" priority="443">
      <formula>$C$220="Activo"</formula>
    </cfRule>
  </conditionalFormatting>
  <conditionalFormatting sqref="F226">
    <cfRule type="expression" dxfId="805" priority="442">
      <formula>$C$226="Activo"</formula>
    </cfRule>
  </conditionalFormatting>
  <conditionalFormatting sqref="F227">
    <cfRule type="expression" dxfId="804" priority="441">
      <formula>$C$227="Activo"</formula>
    </cfRule>
  </conditionalFormatting>
  <conditionalFormatting sqref="F228">
    <cfRule type="expression" dxfId="803" priority="440">
      <formula>$C$228="Activo"</formula>
    </cfRule>
  </conditionalFormatting>
  <conditionalFormatting sqref="F229">
    <cfRule type="expression" dxfId="802" priority="439">
      <formula>$C$229="Activo"</formula>
    </cfRule>
  </conditionalFormatting>
  <conditionalFormatting sqref="F230">
    <cfRule type="expression" dxfId="801" priority="438">
      <formula>$C$230="Activo"</formula>
    </cfRule>
  </conditionalFormatting>
  <conditionalFormatting sqref="F231">
    <cfRule type="expression" dxfId="800" priority="437">
      <formula>$C$231="Activo"</formula>
    </cfRule>
  </conditionalFormatting>
  <conditionalFormatting sqref="F232">
    <cfRule type="expression" dxfId="799" priority="436">
      <formula>$C$232="Activo"</formula>
    </cfRule>
  </conditionalFormatting>
  <conditionalFormatting sqref="F233">
    <cfRule type="expression" dxfId="798" priority="435">
      <formula>$C$233="Activo"</formula>
    </cfRule>
  </conditionalFormatting>
  <conditionalFormatting sqref="F234">
    <cfRule type="expression" dxfId="797" priority="434">
      <formula>$C$234="Activo"</formula>
    </cfRule>
  </conditionalFormatting>
  <conditionalFormatting sqref="F235">
    <cfRule type="expression" dxfId="796" priority="433">
      <formula>$C$235="Activo"</formula>
    </cfRule>
  </conditionalFormatting>
  <conditionalFormatting sqref="F236">
    <cfRule type="expression" dxfId="795" priority="432">
      <formula>$C$236="Activo"</formula>
    </cfRule>
  </conditionalFormatting>
  <conditionalFormatting sqref="F237">
    <cfRule type="expression" dxfId="794" priority="431">
      <formula>$C$237="Activo"</formula>
    </cfRule>
  </conditionalFormatting>
  <conditionalFormatting sqref="F242">
    <cfRule type="expression" dxfId="793" priority="430">
      <formula>$C$242="Activo"</formula>
    </cfRule>
  </conditionalFormatting>
  <conditionalFormatting sqref="F243">
    <cfRule type="expression" dxfId="792" priority="429">
      <formula>$C$243="Activo"</formula>
    </cfRule>
  </conditionalFormatting>
  <conditionalFormatting sqref="F244">
    <cfRule type="expression" dxfId="791" priority="428">
      <formula>$C$244="Activo"</formula>
    </cfRule>
  </conditionalFormatting>
  <conditionalFormatting sqref="F245">
    <cfRule type="expression" dxfId="790" priority="427">
      <formula>$C$245="Activo"</formula>
    </cfRule>
  </conditionalFormatting>
  <conditionalFormatting sqref="F246">
    <cfRule type="expression" dxfId="789" priority="426">
      <formula>$C$246="Activo"</formula>
    </cfRule>
  </conditionalFormatting>
  <conditionalFormatting sqref="F247">
    <cfRule type="expression" dxfId="788" priority="425">
      <formula>$C$247="Activo"</formula>
    </cfRule>
  </conditionalFormatting>
  <conditionalFormatting sqref="F248">
    <cfRule type="expression" dxfId="787" priority="424">
      <formula>$C$248="Activo"</formula>
    </cfRule>
  </conditionalFormatting>
  <conditionalFormatting sqref="F249">
    <cfRule type="expression" dxfId="786" priority="423">
      <formula>$C$249="Activo"</formula>
    </cfRule>
  </conditionalFormatting>
  <conditionalFormatting sqref="F255">
    <cfRule type="expression" dxfId="785" priority="422">
      <formula>$C$255="Activo"</formula>
    </cfRule>
  </conditionalFormatting>
  <conditionalFormatting sqref="F256">
    <cfRule type="expression" dxfId="784" priority="421">
      <formula>$C$256="Activo"</formula>
    </cfRule>
  </conditionalFormatting>
  <conditionalFormatting sqref="F257">
    <cfRule type="expression" dxfId="783" priority="420">
      <formula>$C$257="Activo"</formula>
    </cfRule>
  </conditionalFormatting>
  <conditionalFormatting sqref="F258">
    <cfRule type="expression" dxfId="782" priority="419">
      <formula>$C$258="Activo"</formula>
    </cfRule>
  </conditionalFormatting>
  <conditionalFormatting sqref="F259">
    <cfRule type="expression" dxfId="781" priority="418">
      <formula>$C$259="Activo"</formula>
    </cfRule>
  </conditionalFormatting>
  <conditionalFormatting sqref="F260">
    <cfRule type="expression" dxfId="780" priority="417">
      <formula>$C$260="Activo"</formula>
    </cfRule>
  </conditionalFormatting>
  <conditionalFormatting sqref="F261">
    <cfRule type="expression" dxfId="779" priority="416">
      <formula>$C$261="Activo"</formula>
    </cfRule>
  </conditionalFormatting>
  <conditionalFormatting sqref="F263">
    <cfRule type="expression" dxfId="778" priority="415">
      <formula>$C$263="Activo"</formula>
    </cfRule>
  </conditionalFormatting>
  <conditionalFormatting sqref="F264">
    <cfRule type="expression" dxfId="777" priority="414">
      <formula>$C$264="Activo"</formula>
    </cfRule>
  </conditionalFormatting>
  <conditionalFormatting sqref="F265">
    <cfRule type="expression" dxfId="776" priority="413">
      <formula>$C$265="Activo"</formula>
    </cfRule>
  </conditionalFormatting>
  <conditionalFormatting sqref="F266">
    <cfRule type="expression" dxfId="775" priority="412">
      <formula>$C$266="Activo"</formula>
    </cfRule>
  </conditionalFormatting>
  <conditionalFormatting sqref="F267">
    <cfRule type="expression" dxfId="774" priority="411">
      <formula>$C$267="Activo"</formula>
    </cfRule>
  </conditionalFormatting>
  <conditionalFormatting sqref="F268">
    <cfRule type="expression" dxfId="773" priority="410">
      <formula>$C$268="Activo"</formula>
    </cfRule>
  </conditionalFormatting>
  <conditionalFormatting sqref="F269">
    <cfRule type="expression" dxfId="772" priority="251">
      <formula>$C$269="Activo"</formula>
    </cfRule>
  </conditionalFormatting>
  <conditionalFormatting sqref="F270">
    <cfRule type="expression" dxfId="771" priority="250">
      <formula>$C$270="Activo"</formula>
    </cfRule>
  </conditionalFormatting>
  <conditionalFormatting sqref="F271">
    <cfRule type="expression" dxfId="770" priority="249">
      <formula>$C$271="Activo"</formula>
    </cfRule>
  </conditionalFormatting>
  <conditionalFormatting sqref="F272">
    <cfRule type="expression" dxfId="769" priority="248">
      <formula>$C$272="Activo"</formula>
    </cfRule>
  </conditionalFormatting>
  <conditionalFormatting sqref="F273">
    <cfRule type="expression" dxfId="768" priority="247">
      <formula>$C$273="Activo"</formula>
    </cfRule>
  </conditionalFormatting>
  <conditionalFormatting sqref="F274">
    <cfRule type="expression" dxfId="767" priority="246">
      <formula>$C$274="Activo"</formula>
    </cfRule>
  </conditionalFormatting>
  <conditionalFormatting sqref="F275">
    <cfRule type="expression" dxfId="766" priority="245">
      <formula>$C$275="Activo"</formula>
    </cfRule>
  </conditionalFormatting>
  <conditionalFormatting sqref="F280">
    <cfRule type="expression" dxfId="765" priority="232">
      <formula>$C$280="Activo"</formula>
    </cfRule>
  </conditionalFormatting>
  <conditionalFormatting sqref="F281">
    <cfRule type="expression" dxfId="764" priority="231">
      <formula>$C$281="Activo"</formula>
    </cfRule>
  </conditionalFormatting>
  <conditionalFormatting sqref="F282">
    <cfRule type="expression" dxfId="763" priority="230">
      <formula>$C$282="Activo"</formula>
    </cfRule>
  </conditionalFormatting>
  <conditionalFormatting sqref="F283">
    <cfRule type="expression" dxfId="762" priority="229">
      <formula>$C$283="Activo"</formula>
    </cfRule>
  </conditionalFormatting>
  <conditionalFormatting sqref="F284">
    <cfRule type="expression" dxfId="761" priority="228">
      <formula>$C$284="Activo"</formula>
    </cfRule>
  </conditionalFormatting>
  <conditionalFormatting sqref="F285">
    <cfRule type="expression" dxfId="760" priority="227">
      <formula>$C$285="Activo"</formula>
    </cfRule>
  </conditionalFormatting>
  <conditionalFormatting sqref="F286">
    <cfRule type="expression" dxfId="759" priority="226">
      <formula>$C$286="Activo"</formula>
    </cfRule>
  </conditionalFormatting>
  <conditionalFormatting sqref="F287">
    <cfRule type="expression" dxfId="758" priority="225">
      <formula>$C$287="Activo"</formula>
    </cfRule>
  </conditionalFormatting>
  <conditionalFormatting sqref="F288">
    <cfRule type="expression" dxfId="757" priority="224">
      <formula>$C$288="Activo"</formula>
    </cfRule>
  </conditionalFormatting>
  <conditionalFormatting sqref="F289">
    <cfRule type="expression" dxfId="756" priority="223">
      <formula>$C$289="Activo"</formula>
    </cfRule>
  </conditionalFormatting>
  <conditionalFormatting sqref="F290">
    <cfRule type="expression" dxfId="755" priority="222">
      <formula>$C$290="Activo"</formula>
    </cfRule>
  </conditionalFormatting>
  <conditionalFormatting sqref="F291">
    <cfRule type="expression" dxfId="754" priority="221">
      <formula>$C$291="Activo"</formula>
    </cfRule>
  </conditionalFormatting>
  <conditionalFormatting sqref="F292">
    <cfRule type="expression" dxfId="753" priority="220">
      <formula>$C$292="Activo"</formula>
    </cfRule>
  </conditionalFormatting>
  <conditionalFormatting sqref="F293">
    <cfRule type="expression" dxfId="752" priority="219">
      <formula>$C$293="Activo"</formula>
    </cfRule>
  </conditionalFormatting>
  <conditionalFormatting sqref="F294">
    <cfRule type="expression" dxfId="751" priority="218">
      <formula>$C$294="Activo"</formula>
    </cfRule>
  </conditionalFormatting>
  <conditionalFormatting sqref="F299">
    <cfRule type="expression" dxfId="750" priority="203">
      <formula>$C$299="Activo"</formula>
    </cfRule>
  </conditionalFormatting>
  <conditionalFormatting sqref="F300">
    <cfRule type="expression" dxfId="749" priority="202">
      <formula>$C$300="Activo"</formula>
    </cfRule>
  </conditionalFormatting>
  <conditionalFormatting sqref="F301">
    <cfRule type="expression" dxfId="748" priority="201">
      <formula>$C$301="Activo"</formula>
    </cfRule>
  </conditionalFormatting>
  <conditionalFormatting sqref="F302:F303">
    <cfRule type="expression" dxfId="747" priority="200">
      <formula>$C$302="Activo"</formula>
    </cfRule>
  </conditionalFormatting>
  <conditionalFormatting sqref="F304">
    <cfRule type="expression" dxfId="746" priority="199">
      <formula>$C$304="Activo"</formula>
    </cfRule>
  </conditionalFormatting>
  <conditionalFormatting sqref="F305">
    <cfRule type="expression" dxfId="745" priority="198">
      <formula>$C$305="Activo"</formula>
    </cfRule>
  </conditionalFormatting>
  <conditionalFormatting sqref="F306">
    <cfRule type="expression" dxfId="744" priority="197">
      <formula>$C$306="Activo"</formula>
    </cfRule>
  </conditionalFormatting>
  <conditionalFormatting sqref="F307">
    <cfRule type="expression" dxfId="743" priority="196">
      <formula>$C$307="Activo"</formula>
    </cfRule>
  </conditionalFormatting>
  <conditionalFormatting sqref="F308">
    <cfRule type="expression" dxfId="742" priority="195">
      <formula>$C$308="Activo"</formula>
    </cfRule>
  </conditionalFormatting>
  <conditionalFormatting sqref="F309">
    <cfRule type="expression" dxfId="741" priority="194">
      <formula>$C$309="Activo"</formula>
    </cfRule>
  </conditionalFormatting>
  <conditionalFormatting sqref="F310">
    <cfRule type="expression" dxfId="740" priority="193">
      <formula>$C$310="Activo"</formula>
    </cfRule>
  </conditionalFormatting>
  <conditionalFormatting sqref="F315">
    <cfRule type="expression" dxfId="739" priority="175">
      <formula>$C$315="Activo"</formula>
    </cfRule>
  </conditionalFormatting>
  <conditionalFormatting sqref="F316">
    <cfRule type="expression" dxfId="738" priority="174">
      <formula>$C$316="Activo"</formula>
    </cfRule>
  </conditionalFormatting>
  <conditionalFormatting sqref="F317">
    <cfRule type="expression" dxfId="737" priority="173">
      <formula>$C$317="Activo"</formula>
    </cfRule>
  </conditionalFormatting>
  <conditionalFormatting sqref="F318">
    <cfRule type="expression" dxfId="736" priority="172">
      <formula>$C$318="Activo"</formula>
    </cfRule>
  </conditionalFormatting>
  <conditionalFormatting sqref="F319">
    <cfRule type="expression" dxfId="735" priority="171">
      <formula>$C$319="Activo"</formula>
    </cfRule>
  </conditionalFormatting>
  <conditionalFormatting sqref="F320">
    <cfRule type="expression" dxfId="734" priority="170">
      <formula>$C$320="Activo"</formula>
    </cfRule>
  </conditionalFormatting>
  <conditionalFormatting sqref="F321">
    <cfRule type="expression" dxfId="733" priority="169">
      <formula>$C$321="Activo"</formula>
    </cfRule>
  </conditionalFormatting>
  <conditionalFormatting sqref="F328:F343">
    <cfRule type="cellIs" dxfId="732" priority="5" operator="equal">
      <formula>0</formula>
    </cfRule>
  </conditionalFormatting>
  <conditionalFormatting sqref="G9">
    <cfRule type="notContainsBlanks" dxfId="731" priority="1">
      <formula>LEN(TRIM(G9))&gt;0</formula>
    </cfRule>
  </conditionalFormatting>
  <conditionalFormatting sqref="G12:G14 G18:G19">
    <cfRule type="notContainsBlanks" dxfId="730" priority="2">
      <formula>LEN(TRIM(G12))&gt;0</formula>
    </cfRule>
  </conditionalFormatting>
  <conditionalFormatting sqref="G33:G34">
    <cfRule type="expression" dxfId="729" priority="165">
      <formula>$C$33="Activo"</formula>
    </cfRule>
  </conditionalFormatting>
  <conditionalFormatting sqref="G35">
    <cfRule type="expression" dxfId="728" priority="409">
      <formula>$C$35="Activo"</formula>
    </cfRule>
  </conditionalFormatting>
  <conditionalFormatting sqref="G36">
    <cfRule type="expression" dxfId="727" priority="408">
      <formula>$C$36="Activo"</formula>
    </cfRule>
  </conditionalFormatting>
  <conditionalFormatting sqref="G37">
    <cfRule type="expression" dxfId="726" priority="407">
      <formula>$C$37="Activo"</formula>
    </cfRule>
  </conditionalFormatting>
  <conditionalFormatting sqref="G38">
    <cfRule type="expression" dxfId="725" priority="406">
      <formula>$C$38="Activo"</formula>
    </cfRule>
  </conditionalFormatting>
  <conditionalFormatting sqref="G39">
    <cfRule type="expression" dxfId="724" priority="405">
      <formula>$C$39="Activo"</formula>
    </cfRule>
  </conditionalFormatting>
  <conditionalFormatting sqref="G40">
    <cfRule type="expression" dxfId="723" priority="404">
      <formula>$C$40="Activo"</formula>
    </cfRule>
  </conditionalFormatting>
  <conditionalFormatting sqref="G41">
    <cfRule type="expression" dxfId="722" priority="403">
      <formula>$C$41="Activo"</formula>
    </cfRule>
  </conditionalFormatting>
  <conditionalFormatting sqref="G42">
    <cfRule type="expression" dxfId="721" priority="402">
      <formula>$C$42="Activo"</formula>
    </cfRule>
  </conditionalFormatting>
  <conditionalFormatting sqref="G43">
    <cfRule type="expression" dxfId="720" priority="401">
      <formula>$C$43="Activo"</formula>
    </cfRule>
  </conditionalFormatting>
  <conditionalFormatting sqref="G44">
    <cfRule type="expression" dxfId="719" priority="400">
      <formula>$C$44="Activo"</formula>
    </cfRule>
  </conditionalFormatting>
  <conditionalFormatting sqref="G45">
    <cfRule type="expression" dxfId="718" priority="399">
      <formula>$C$45="Activo"</formula>
    </cfRule>
  </conditionalFormatting>
  <conditionalFormatting sqref="G46">
    <cfRule type="expression" dxfId="717" priority="398">
      <formula>$C$46="Activo"</formula>
    </cfRule>
  </conditionalFormatting>
  <conditionalFormatting sqref="G47">
    <cfRule type="expression" dxfId="716" priority="397">
      <formula>$C$47="Activo"</formula>
    </cfRule>
  </conditionalFormatting>
  <conditionalFormatting sqref="G52">
    <cfRule type="expression" dxfId="715" priority="164">
      <formula>$C$52="Activo"</formula>
    </cfRule>
  </conditionalFormatting>
  <conditionalFormatting sqref="G53">
    <cfRule type="expression" dxfId="714" priority="396">
      <formula>$C$53="Activo"</formula>
    </cfRule>
  </conditionalFormatting>
  <conditionalFormatting sqref="G54">
    <cfRule type="expression" dxfId="713" priority="395">
      <formula>$C$54="Activo"</formula>
    </cfRule>
  </conditionalFormatting>
  <conditionalFormatting sqref="G55">
    <cfRule type="expression" dxfId="712" priority="394">
      <formula>$C$55="Activo"</formula>
    </cfRule>
  </conditionalFormatting>
  <conditionalFormatting sqref="G56">
    <cfRule type="expression" dxfId="711" priority="393">
      <formula>$C$56="Activo"</formula>
    </cfRule>
  </conditionalFormatting>
  <conditionalFormatting sqref="G57">
    <cfRule type="expression" dxfId="710" priority="392">
      <formula>$C$57="Activo"</formula>
    </cfRule>
  </conditionalFormatting>
  <conditionalFormatting sqref="G58">
    <cfRule type="expression" dxfId="709" priority="391">
      <formula>$C$58="Activo"</formula>
    </cfRule>
  </conditionalFormatting>
  <conditionalFormatting sqref="G59">
    <cfRule type="expression" dxfId="708" priority="390">
      <formula>$C$59="Activo"</formula>
    </cfRule>
  </conditionalFormatting>
  <conditionalFormatting sqref="G64">
    <cfRule type="expression" dxfId="707" priority="151">
      <formula>$C$64="Activo"</formula>
    </cfRule>
  </conditionalFormatting>
  <conditionalFormatting sqref="G65">
    <cfRule type="expression" dxfId="706" priority="389">
      <formula>$C$65="Activo"</formula>
    </cfRule>
  </conditionalFormatting>
  <conditionalFormatting sqref="G66">
    <cfRule type="expression" dxfId="705" priority="388">
      <formula>$C$66="Activo"</formula>
    </cfRule>
  </conditionalFormatting>
  <conditionalFormatting sqref="G67">
    <cfRule type="expression" dxfId="704" priority="387">
      <formula>$C$67="Activo"</formula>
    </cfRule>
  </conditionalFormatting>
  <conditionalFormatting sqref="G68">
    <cfRule type="expression" dxfId="703" priority="386">
      <formula>$C$68="Activo"</formula>
    </cfRule>
  </conditionalFormatting>
  <conditionalFormatting sqref="G69">
    <cfRule type="expression" dxfId="702" priority="385">
      <formula>$C$69="Activo"</formula>
    </cfRule>
  </conditionalFormatting>
  <conditionalFormatting sqref="G74">
    <cfRule type="expression" dxfId="701" priority="153">
      <formula>$C$74="Activo"</formula>
    </cfRule>
  </conditionalFormatting>
  <conditionalFormatting sqref="G75">
    <cfRule type="expression" dxfId="700" priority="384">
      <formula>$C$75="Activo"</formula>
    </cfRule>
  </conditionalFormatting>
  <conditionalFormatting sqref="G76">
    <cfRule type="expression" dxfId="699" priority="383">
      <formula>$C$76="Activo"</formula>
    </cfRule>
  </conditionalFormatting>
  <conditionalFormatting sqref="G77">
    <cfRule type="expression" dxfId="698" priority="382">
      <formula>$C$77="Activo"</formula>
    </cfRule>
  </conditionalFormatting>
  <conditionalFormatting sqref="G78">
    <cfRule type="expression" dxfId="697" priority="381">
      <formula>$C$78="Activo"</formula>
    </cfRule>
  </conditionalFormatting>
  <conditionalFormatting sqref="G79">
    <cfRule type="expression" dxfId="696" priority="380">
      <formula>$C$79="Activo"</formula>
    </cfRule>
  </conditionalFormatting>
  <conditionalFormatting sqref="G80">
    <cfRule type="expression" dxfId="695" priority="379">
      <formula>$C$80="Activo"</formula>
    </cfRule>
  </conditionalFormatting>
  <conditionalFormatting sqref="G81">
    <cfRule type="expression" dxfId="694" priority="378">
      <formula>$C$81="Activo"</formula>
    </cfRule>
  </conditionalFormatting>
  <conditionalFormatting sqref="G86">
    <cfRule type="expression" dxfId="693" priority="152">
      <formula>$C$86="Activo"</formula>
    </cfRule>
  </conditionalFormatting>
  <conditionalFormatting sqref="G87">
    <cfRule type="expression" dxfId="692" priority="377">
      <formula>$C$87="activo"</formula>
    </cfRule>
  </conditionalFormatting>
  <conditionalFormatting sqref="G88">
    <cfRule type="expression" dxfId="691" priority="376">
      <formula>$C$88="activo"</formula>
    </cfRule>
  </conditionalFormatting>
  <conditionalFormatting sqref="G89">
    <cfRule type="expression" dxfId="690" priority="375">
      <formula>$C$89="activo"</formula>
    </cfRule>
  </conditionalFormatting>
  <conditionalFormatting sqref="G90">
    <cfRule type="expression" dxfId="689" priority="374">
      <formula>$C$90="activo"</formula>
    </cfRule>
  </conditionalFormatting>
  <conditionalFormatting sqref="G91">
    <cfRule type="expression" dxfId="688" priority="373">
      <formula>$C$91="activo"</formula>
    </cfRule>
  </conditionalFormatting>
  <conditionalFormatting sqref="G92">
    <cfRule type="expression" dxfId="687" priority="372">
      <formula>$C$92="activo"</formula>
    </cfRule>
  </conditionalFormatting>
  <conditionalFormatting sqref="G97">
    <cfRule type="expression" dxfId="686" priority="371">
      <formula>$C$97="activo"</formula>
    </cfRule>
  </conditionalFormatting>
  <conditionalFormatting sqref="G98">
    <cfRule type="expression" dxfId="685" priority="370">
      <formula>$C$98="activo"</formula>
    </cfRule>
  </conditionalFormatting>
  <conditionalFormatting sqref="G99">
    <cfRule type="expression" dxfId="684" priority="369">
      <formula>$C$99="activo"</formula>
    </cfRule>
  </conditionalFormatting>
  <conditionalFormatting sqref="G100">
    <cfRule type="expression" dxfId="683" priority="368">
      <formula>$C$100="activo"</formula>
    </cfRule>
  </conditionalFormatting>
  <conditionalFormatting sqref="G101">
    <cfRule type="expression" dxfId="682" priority="367">
      <formula>$C$101="activo"</formula>
    </cfRule>
  </conditionalFormatting>
  <conditionalFormatting sqref="G102">
    <cfRule type="expression" dxfId="681" priority="366">
      <formula>$C$102="activo"</formula>
    </cfRule>
  </conditionalFormatting>
  <conditionalFormatting sqref="G103">
    <cfRule type="expression" dxfId="680" priority="365">
      <formula>$C$103="activo"</formula>
    </cfRule>
  </conditionalFormatting>
  <conditionalFormatting sqref="G104">
    <cfRule type="expression" dxfId="679" priority="364">
      <formula>$C$104="activo"</formula>
    </cfRule>
  </conditionalFormatting>
  <conditionalFormatting sqref="G105">
    <cfRule type="expression" dxfId="678" priority="363">
      <formula>$C$105="activo"</formula>
    </cfRule>
  </conditionalFormatting>
  <conditionalFormatting sqref="G106">
    <cfRule type="expression" dxfId="677" priority="362">
      <formula>$C$106="activo"</formula>
    </cfRule>
  </conditionalFormatting>
  <conditionalFormatting sqref="G107">
    <cfRule type="expression" dxfId="676" priority="361">
      <formula>$C$107="activo"</formula>
    </cfRule>
  </conditionalFormatting>
  <conditionalFormatting sqref="G108">
    <cfRule type="expression" dxfId="675" priority="360">
      <formula>$C$108="activo"</formula>
    </cfRule>
  </conditionalFormatting>
  <conditionalFormatting sqref="G109">
    <cfRule type="expression" dxfId="674" priority="359">
      <formula>$C$109="activo"</formula>
    </cfRule>
  </conditionalFormatting>
  <conditionalFormatting sqref="G110">
    <cfRule type="expression" dxfId="673" priority="358">
      <formula>$C$110="activo"</formula>
    </cfRule>
  </conditionalFormatting>
  <conditionalFormatting sqref="G111">
    <cfRule type="expression" dxfId="672" priority="357">
      <formula>$C$111="activo"</formula>
    </cfRule>
  </conditionalFormatting>
  <conditionalFormatting sqref="G112">
    <cfRule type="expression" dxfId="671" priority="356">
      <formula>$C$112="activo"</formula>
    </cfRule>
  </conditionalFormatting>
  <conditionalFormatting sqref="G113">
    <cfRule type="expression" dxfId="670" priority="355">
      <formula>$C$113="activo"</formula>
    </cfRule>
  </conditionalFormatting>
  <conditionalFormatting sqref="G114">
    <cfRule type="expression" dxfId="669" priority="354">
      <formula>$C$114="activo"</formula>
    </cfRule>
  </conditionalFormatting>
  <conditionalFormatting sqref="G115">
    <cfRule type="expression" dxfId="668" priority="353">
      <formula>$C$115="activo"</formula>
    </cfRule>
  </conditionalFormatting>
  <conditionalFormatting sqref="G116">
    <cfRule type="expression" dxfId="667" priority="352">
      <formula>$C$116="activo"</formula>
    </cfRule>
  </conditionalFormatting>
  <conditionalFormatting sqref="G117">
    <cfRule type="expression" dxfId="666" priority="351">
      <formula>$C$117="activo"</formula>
    </cfRule>
  </conditionalFormatting>
  <conditionalFormatting sqref="G118">
    <cfRule type="expression" dxfId="665" priority="350">
      <formula>$C$118="activo"</formula>
    </cfRule>
  </conditionalFormatting>
  <conditionalFormatting sqref="G119">
    <cfRule type="expression" dxfId="664" priority="349">
      <formula>$C$119="activo"</formula>
    </cfRule>
  </conditionalFormatting>
  <conditionalFormatting sqref="G124">
    <cfRule type="expression" dxfId="663" priority="163">
      <formula>$C$124="activo"</formula>
    </cfRule>
  </conditionalFormatting>
  <conditionalFormatting sqref="G125">
    <cfRule type="expression" dxfId="662" priority="348">
      <formula>$C$125="activo"</formula>
    </cfRule>
  </conditionalFormatting>
  <conditionalFormatting sqref="G126">
    <cfRule type="expression" dxfId="661" priority="347">
      <formula>$C$126="activo"</formula>
    </cfRule>
  </conditionalFormatting>
  <conditionalFormatting sqref="G127">
    <cfRule type="expression" dxfId="660" priority="346">
      <formula>$C$127="activo"</formula>
    </cfRule>
  </conditionalFormatting>
  <conditionalFormatting sqref="G128">
    <cfRule type="expression" dxfId="659" priority="345">
      <formula>$C$128="activo"</formula>
    </cfRule>
  </conditionalFormatting>
  <conditionalFormatting sqref="G129">
    <cfRule type="expression" dxfId="658" priority="344">
      <formula>$C$129="activo"</formula>
    </cfRule>
  </conditionalFormatting>
  <conditionalFormatting sqref="G130">
    <cfRule type="expression" dxfId="657" priority="343">
      <formula>$C$130="activo"</formula>
    </cfRule>
  </conditionalFormatting>
  <conditionalFormatting sqref="G131">
    <cfRule type="expression" dxfId="656" priority="342">
      <formula>$C$131="activo"</formula>
    </cfRule>
  </conditionalFormatting>
  <conditionalFormatting sqref="G132">
    <cfRule type="expression" dxfId="655" priority="341">
      <formula>$C$132="activo"</formula>
    </cfRule>
  </conditionalFormatting>
  <conditionalFormatting sqref="G133">
    <cfRule type="expression" dxfId="654" priority="340">
      <formula>$C$133="activo"</formula>
    </cfRule>
  </conditionalFormatting>
  <conditionalFormatting sqref="G134">
    <cfRule type="expression" dxfId="653" priority="339">
      <formula>$C$134="activo"</formula>
    </cfRule>
  </conditionalFormatting>
  <conditionalFormatting sqref="G135">
    <cfRule type="expression" dxfId="652" priority="338">
      <formula>$C$135="activo"</formula>
    </cfRule>
  </conditionalFormatting>
  <conditionalFormatting sqref="G136">
    <cfRule type="expression" dxfId="651" priority="337">
      <formula>$C$136="activo"</formula>
    </cfRule>
  </conditionalFormatting>
  <conditionalFormatting sqref="G137">
    <cfRule type="expression" dxfId="650" priority="336">
      <formula>$C$137="activo"</formula>
    </cfRule>
  </conditionalFormatting>
  <conditionalFormatting sqref="G138">
    <cfRule type="expression" dxfId="649" priority="335">
      <formula>$C$138="activo"</formula>
    </cfRule>
  </conditionalFormatting>
  <conditionalFormatting sqref="G143">
    <cfRule type="expression" dxfId="648" priority="162">
      <formula>$C$143="activo"</formula>
    </cfRule>
  </conditionalFormatting>
  <conditionalFormatting sqref="G144">
    <cfRule type="expression" dxfId="647" priority="333">
      <formula>$C$144="activo"</formula>
    </cfRule>
  </conditionalFormatting>
  <conditionalFormatting sqref="G145">
    <cfRule type="expression" dxfId="646" priority="332">
      <formula>$C$145="activo"</formula>
    </cfRule>
  </conditionalFormatting>
  <conditionalFormatting sqref="G146">
    <cfRule type="expression" dxfId="645" priority="331">
      <formula>$C$146="activo"</formula>
    </cfRule>
  </conditionalFormatting>
  <conditionalFormatting sqref="G147">
    <cfRule type="expression" dxfId="644" priority="330">
      <formula>$C$147="activo"</formula>
    </cfRule>
  </conditionalFormatting>
  <conditionalFormatting sqref="G148">
    <cfRule type="expression" dxfId="643" priority="329">
      <formula>$C$148="activo"</formula>
    </cfRule>
  </conditionalFormatting>
  <conditionalFormatting sqref="G149">
    <cfRule type="expression" dxfId="642" priority="328">
      <formula>$C$149="activo"</formula>
    </cfRule>
  </conditionalFormatting>
  <conditionalFormatting sqref="G150">
    <cfRule type="expression" dxfId="641" priority="327">
      <formula>$C$150="activo"</formula>
    </cfRule>
  </conditionalFormatting>
  <conditionalFormatting sqref="G151">
    <cfRule type="expression" dxfId="640" priority="326">
      <formula>$C$151="activo"</formula>
    </cfRule>
  </conditionalFormatting>
  <conditionalFormatting sqref="G152">
    <cfRule type="expression" dxfId="639" priority="325">
      <formula>$C$152="activo"</formula>
    </cfRule>
  </conditionalFormatting>
  <conditionalFormatting sqref="G153">
    <cfRule type="expression" dxfId="638" priority="324">
      <formula>$C$153="activo"</formula>
    </cfRule>
  </conditionalFormatting>
  <conditionalFormatting sqref="G158">
    <cfRule type="expression" dxfId="637" priority="158">
      <formula>$C$158="activo"</formula>
    </cfRule>
  </conditionalFormatting>
  <conditionalFormatting sqref="G159">
    <cfRule type="expression" dxfId="636" priority="323">
      <formula>$C$159="activo"</formula>
    </cfRule>
  </conditionalFormatting>
  <conditionalFormatting sqref="G160">
    <cfRule type="expression" dxfId="635" priority="322">
      <formula>$C$160="activo"</formula>
    </cfRule>
  </conditionalFormatting>
  <conditionalFormatting sqref="G161">
    <cfRule type="expression" dxfId="634" priority="321">
      <formula>$C$161="activo"</formula>
    </cfRule>
  </conditionalFormatting>
  <conditionalFormatting sqref="G166">
    <cfRule type="expression" dxfId="633" priority="320">
      <formula>$C$166="activo"</formula>
    </cfRule>
  </conditionalFormatting>
  <conditionalFormatting sqref="G167">
    <cfRule type="expression" dxfId="632" priority="319">
      <formula>$C$167="activo"</formula>
    </cfRule>
  </conditionalFormatting>
  <conditionalFormatting sqref="G168">
    <cfRule type="expression" dxfId="631" priority="318">
      <formula>$C$168="activo"</formula>
    </cfRule>
  </conditionalFormatting>
  <conditionalFormatting sqref="G169">
    <cfRule type="expression" dxfId="630" priority="317">
      <formula>$C$169="activo"</formula>
    </cfRule>
  </conditionalFormatting>
  <conditionalFormatting sqref="G170">
    <cfRule type="expression" dxfId="629" priority="316">
      <formula>$C$170="activo"</formula>
    </cfRule>
  </conditionalFormatting>
  <conditionalFormatting sqref="G171">
    <cfRule type="expression" dxfId="628" priority="315">
      <formula>$C$171="Activo"</formula>
    </cfRule>
  </conditionalFormatting>
  <conditionalFormatting sqref="G172">
    <cfRule type="expression" dxfId="627" priority="314">
      <formula>$C$172="Activo"</formula>
    </cfRule>
  </conditionalFormatting>
  <conditionalFormatting sqref="G173">
    <cfRule type="expression" dxfId="626" priority="313">
      <formula>$C$173="Activo"</formula>
    </cfRule>
  </conditionalFormatting>
  <conditionalFormatting sqref="G174">
    <cfRule type="expression" dxfId="625" priority="312">
      <formula>$C$174="Activo"</formula>
    </cfRule>
  </conditionalFormatting>
  <conditionalFormatting sqref="G175">
    <cfRule type="expression" dxfId="624" priority="311">
      <formula>$C$175="Activo"</formula>
    </cfRule>
  </conditionalFormatting>
  <conditionalFormatting sqref="G176">
    <cfRule type="expression" dxfId="623" priority="310">
      <formula>$C$176="Activo"</formula>
    </cfRule>
  </conditionalFormatting>
  <conditionalFormatting sqref="G177">
    <cfRule type="expression" dxfId="622" priority="309">
      <formula>$C$177="Activo"</formula>
    </cfRule>
  </conditionalFormatting>
  <conditionalFormatting sqref="G178">
    <cfRule type="expression" dxfId="621" priority="308">
      <formula>$C$178="Activo"</formula>
    </cfRule>
  </conditionalFormatting>
  <conditionalFormatting sqref="G179">
    <cfRule type="expression" dxfId="620" priority="307">
      <formula>$C$179="Activo"</formula>
    </cfRule>
  </conditionalFormatting>
  <conditionalFormatting sqref="G180">
    <cfRule type="expression" dxfId="619" priority="306">
      <formula>$C$180="Activo"</formula>
    </cfRule>
  </conditionalFormatting>
  <conditionalFormatting sqref="G181">
    <cfRule type="expression" dxfId="618" priority="305">
      <formula>$C$181="Activo"</formula>
    </cfRule>
  </conditionalFormatting>
  <conditionalFormatting sqref="G182">
    <cfRule type="expression" dxfId="617" priority="304">
      <formula>$C$182="Activo"</formula>
    </cfRule>
  </conditionalFormatting>
  <conditionalFormatting sqref="G183">
    <cfRule type="expression" dxfId="616" priority="303">
      <formula>$C$183="Activo"</formula>
    </cfRule>
  </conditionalFormatting>
  <conditionalFormatting sqref="G184">
    <cfRule type="expression" dxfId="615" priority="302">
      <formula>$C$184="Activo"</formula>
    </cfRule>
  </conditionalFormatting>
  <conditionalFormatting sqref="G185">
    <cfRule type="expression" dxfId="614" priority="301">
      <formula>$C$185="Activo"</formula>
    </cfRule>
  </conditionalFormatting>
  <conditionalFormatting sqref="G190">
    <cfRule type="expression" dxfId="613" priority="300">
      <formula>$C$190="Activo"</formula>
    </cfRule>
  </conditionalFormatting>
  <conditionalFormatting sqref="G191">
    <cfRule type="expression" dxfId="612" priority="299">
      <formula>$C$191="Activo"</formula>
    </cfRule>
  </conditionalFormatting>
  <conditionalFormatting sqref="G192">
    <cfRule type="expression" dxfId="611" priority="298">
      <formula>$C$192="Activo"</formula>
    </cfRule>
  </conditionalFormatting>
  <conditionalFormatting sqref="G193">
    <cfRule type="expression" dxfId="610" priority="297">
      <formula>$C$193="Activo"</formula>
    </cfRule>
  </conditionalFormatting>
  <conditionalFormatting sqref="G194">
    <cfRule type="expression" dxfId="609" priority="296">
      <formula>$C$194="Activo"</formula>
    </cfRule>
  </conditionalFormatting>
  <conditionalFormatting sqref="G195">
    <cfRule type="expression" dxfId="608" priority="295">
      <formula>$C$195="Activo"</formula>
    </cfRule>
  </conditionalFormatting>
  <conditionalFormatting sqref="G196">
    <cfRule type="expression" dxfId="607" priority="294">
      <formula>$C$196="Activo"</formula>
    </cfRule>
  </conditionalFormatting>
  <conditionalFormatting sqref="G197">
    <cfRule type="expression" dxfId="606" priority="293">
      <formula>$C$197="Activo"</formula>
    </cfRule>
  </conditionalFormatting>
  <conditionalFormatting sqref="G198">
    <cfRule type="expression" dxfId="605" priority="292">
      <formula>$C$198="Activo"</formula>
    </cfRule>
  </conditionalFormatting>
  <conditionalFormatting sqref="G199">
    <cfRule type="expression" dxfId="604" priority="166">
      <formula>$C$199="Activo"</formula>
    </cfRule>
  </conditionalFormatting>
  <conditionalFormatting sqref="G205">
    <cfRule type="expression" dxfId="603" priority="157">
      <formula>$C$205="Activo"</formula>
    </cfRule>
  </conditionalFormatting>
  <conditionalFormatting sqref="G206">
    <cfRule type="expression" dxfId="602" priority="291">
      <formula>$C$206="Activo"</formula>
    </cfRule>
  </conditionalFormatting>
  <conditionalFormatting sqref="G207">
    <cfRule type="expression" dxfId="601" priority="290">
      <formula>$C$207="Activo"</formula>
    </cfRule>
  </conditionalFormatting>
  <conditionalFormatting sqref="G208">
    <cfRule type="expression" dxfId="600" priority="289">
      <formula>$C$208="Activo"</formula>
    </cfRule>
  </conditionalFormatting>
  <conditionalFormatting sqref="G209">
    <cfRule type="expression" dxfId="599" priority="288">
      <formula>$C$209="Activo"</formula>
    </cfRule>
  </conditionalFormatting>
  <conditionalFormatting sqref="G210">
    <cfRule type="expression" dxfId="598" priority="287">
      <formula>$C$210="Activo"</formula>
    </cfRule>
  </conditionalFormatting>
  <conditionalFormatting sqref="G211">
    <cfRule type="expression" dxfId="597" priority="286">
      <formula>$C$211="Activo"</formula>
    </cfRule>
  </conditionalFormatting>
  <conditionalFormatting sqref="G212">
    <cfRule type="expression" dxfId="596" priority="285">
      <formula>$C$212="Activo"</formula>
    </cfRule>
  </conditionalFormatting>
  <conditionalFormatting sqref="G213">
    <cfRule type="expression" dxfId="595" priority="284">
      <formula>$C$213="Activo"</formula>
    </cfRule>
  </conditionalFormatting>
  <conditionalFormatting sqref="G214">
    <cfRule type="expression" dxfId="594" priority="283">
      <formula>$C$214="Activo"</formula>
    </cfRule>
  </conditionalFormatting>
  <conditionalFormatting sqref="G215">
    <cfRule type="expression" dxfId="593" priority="282">
      <formula>$C$215="Activo"</formula>
    </cfRule>
  </conditionalFormatting>
  <conditionalFormatting sqref="G216">
    <cfRule type="expression" dxfId="592" priority="281">
      <formula>$C$216="Activo"</formula>
    </cfRule>
  </conditionalFormatting>
  <conditionalFormatting sqref="G217">
    <cfRule type="expression" dxfId="591" priority="280">
      <formula>$C$217="Activo"</formula>
    </cfRule>
  </conditionalFormatting>
  <conditionalFormatting sqref="G218">
    <cfRule type="expression" dxfId="590" priority="279">
      <formula>$C$218="Activo"</formula>
    </cfRule>
  </conditionalFormatting>
  <conditionalFormatting sqref="G219">
    <cfRule type="expression" dxfId="589" priority="278">
      <formula>$C$219="Activo"</formula>
    </cfRule>
  </conditionalFormatting>
  <conditionalFormatting sqref="G220">
    <cfRule type="expression" dxfId="588" priority="277">
      <formula>$C$220="Activo"</formula>
    </cfRule>
  </conditionalFormatting>
  <conditionalFormatting sqref="G226">
    <cfRule type="expression" dxfId="587" priority="156">
      <formula>$C$226="Activo"</formula>
    </cfRule>
  </conditionalFormatting>
  <conditionalFormatting sqref="G227">
    <cfRule type="expression" dxfId="586" priority="276">
      <formula>$C$227="Activo"</formula>
    </cfRule>
  </conditionalFormatting>
  <conditionalFormatting sqref="G228">
    <cfRule type="expression" dxfId="585" priority="275">
      <formula>$C$228="Activo"</formula>
    </cfRule>
  </conditionalFormatting>
  <conditionalFormatting sqref="G229">
    <cfRule type="expression" dxfId="584" priority="274">
      <formula>$C$229="Activo"</formula>
    </cfRule>
  </conditionalFormatting>
  <conditionalFormatting sqref="G230">
    <cfRule type="expression" dxfId="583" priority="273">
      <formula>$C$230="Activo"</formula>
    </cfRule>
  </conditionalFormatting>
  <conditionalFormatting sqref="G231">
    <cfRule type="expression" dxfId="582" priority="272">
      <formula>$C$231="Activo"</formula>
    </cfRule>
  </conditionalFormatting>
  <conditionalFormatting sqref="G232">
    <cfRule type="expression" dxfId="581" priority="271">
      <formula>$C$232="Activo"</formula>
    </cfRule>
  </conditionalFormatting>
  <conditionalFormatting sqref="G233">
    <cfRule type="expression" dxfId="580" priority="270">
      <formula>$C$233="Activo"</formula>
    </cfRule>
  </conditionalFormatting>
  <conditionalFormatting sqref="G234">
    <cfRule type="expression" dxfId="579" priority="269">
      <formula>$C$234="Activo"</formula>
    </cfRule>
  </conditionalFormatting>
  <conditionalFormatting sqref="G235">
    <cfRule type="expression" dxfId="578" priority="268">
      <formula>$C$235="Activo"</formula>
    </cfRule>
  </conditionalFormatting>
  <conditionalFormatting sqref="G236">
    <cfRule type="expression" dxfId="577" priority="267">
      <formula>$C$236="Activo"</formula>
    </cfRule>
  </conditionalFormatting>
  <conditionalFormatting sqref="G237">
    <cfRule type="expression" dxfId="576" priority="266">
      <formula>$C$237="Activo"</formula>
    </cfRule>
  </conditionalFormatting>
  <conditionalFormatting sqref="G242">
    <cfRule type="expression" dxfId="575" priority="161">
      <formula>$C$242="Activo"</formula>
    </cfRule>
  </conditionalFormatting>
  <conditionalFormatting sqref="G243">
    <cfRule type="expression" dxfId="574" priority="265">
      <formula>$C$243="Activo"</formula>
    </cfRule>
  </conditionalFormatting>
  <conditionalFormatting sqref="G244">
    <cfRule type="expression" dxfId="573" priority="264">
      <formula>$C$244="Activo"</formula>
    </cfRule>
  </conditionalFormatting>
  <conditionalFormatting sqref="G245">
    <cfRule type="expression" dxfId="572" priority="263">
      <formula>$C$245="Activo"</formula>
    </cfRule>
  </conditionalFormatting>
  <conditionalFormatting sqref="G246">
    <cfRule type="expression" dxfId="571" priority="262">
      <formula>$C$246="Activo"</formula>
    </cfRule>
  </conditionalFormatting>
  <conditionalFormatting sqref="G247">
    <cfRule type="expression" dxfId="570" priority="261">
      <formula>$C$247="Activo"</formula>
    </cfRule>
  </conditionalFormatting>
  <conditionalFormatting sqref="G248">
    <cfRule type="expression" dxfId="569" priority="260">
      <formula>$C$248="Activo"</formula>
    </cfRule>
  </conditionalFormatting>
  <conditionalFormatting sqref="G249">
    <cfRule type="expression" dxfId="568" priority="259">
      <formula>$C$249="Activo"</formula>
    </cfRule>
  </conditionalFormatting>
  <conditionalFormatting sqref="G255">
    <cfRule type="expression" dxfId="567" priority="160">
      <formula>$C$255="Activo"</formula>
    </cfRule>
  </conditionalFormatting>
  <conditionalFormatting sqref="G256">
    <cfRule type="expression" dxfId="566" priority="258">
      <formula>$C$256="Activo"</formula>
    </cfRule>
  </conditionalFormatting>
  <conditionalFormatting sqref="G257">
    <cfRule type="expression" dxfId="565" priority="257">
      <formula>$C$257="Activo"</formula>
    </cfRule>
  </conditionalFormatting>
  <conditionalFormatting sqref="G258">
    <cfRule type="expression" dxfId="564" priority="256">
      <formula>$C$258="Activo"</formula>
    </cfRule>
  </conditionalFormatting>
  <conditionalFormatting sqref="G259">
    <cfRule type="expression" dxfId="563" priority="255">
      <formula>$C$259="Activo"</formula>
    </cfRule>
  </conditionalFormatting>
  <conditionalFormatting sqref="G260">
    <cfRule type="expression" dxfId="562" priority="254">
      <formula>$C$260="Activo"</formula>
    </cfRule>
  </conditionalFormatting>
  <conditionalFormatting sqref="G261">
    <cfRule type="expression" dxfId="561" priority="253">
      <formula>$C$261="Activo"</formula>
    </cfRule>
  </conditionalFormatting>
  <conditionalFormatting sqref="G263">
    <cfRule type="expression" dxfId="560" priority="252">
      <formula>$C$263="Activo"</formula>
    </cfRule>
  </conditionalFormatting>
  <conditionalFormatting sqref="G264">
    <cfRule type="expression" dxfId="559" priority="244">
      <formula>$C$264="Activo"</formula>
    </cfRule>
  </conditionalFormatting>
  <conditionalFormatting sqref="G265">
    <cfRule type="expression" dxfId="558" priority="243">
      <formula>$C$265="Activo"</formula>
    </cfRule>
  </conditionalFormatting>
  <conditionalFormatting sqref="G266">
    <cfRule type="expression" dxfId="557" priority="242">
      <formula>$C$266="Activo"</formula>
    </cfRule>
  </conditionalFormatting>
  <conditionalFormatting sqref="G267">
    <cfRule type="expression" dxfId="556" priority="241">
      <formula>$C$267="Activo"</formula>
    </cfRule>
  </conditionalFormatting>
  <conditionalFormatting sqref="G268">
    <cfRule type="expression" dxfId="555" priority="240">
      <formula>$C$268="Activo"</formula>
    </cfRule>
  </conditionalFormatting>
  <conditionalFormatting sqref="G269">
    <cfRule type="expression" dxfId="554" priority="239">
      <formula>$C$269="Activo"</formula>
    </cfRule>
  </conditionalFormatting>
  <conditionalFormatting sqref="G270">
    <cfRule type="expression" dxfId="553" priority="238">
      <formula>$C$270="Activo"</formula>
    </cfRule>
  </conditionalFormatting>
  <conditionalFormatting sqref="G271">
    <cfRule type="expression" dxfId="552" priority="237">
      <formula>$C$271="Activo"</formula>
    </cfRule>
  </conditionalFormatting>
  <conditionalFormatting sqref="G272">
    <cfRule type="expression" dxfId="551" priority="236">
      <formula>$C$272="Activo"</formula>
    </cfRule>
  </conditionalFormatting>
  <conditionalFormatting sqref="G273">
    <cfRule type="expression" dxfId="550" priority="235">
      <formula>$C$273="Activo"</formula>
    </cfRule>
  </conditionalFormatting>
  <conditionalFormatting sqref="G274">
    <cfRule type="expression" dxfId="549" priority="234">
      <formula>$C$274="Activo"</formula>
    </cfRule>
  </conditionalFormatting>
  <conditionalFormatting sqref="G275">
    <cfRule type="expression" dxfId="548" priority="233">
      <formula>$C$275="Activo"</formula>
    </cfRule>
  </conditionalFormatting>
  <conditionalFormatting sqref="G280">
    <cfRule type="expression" dxfId="547" priority="159">
      <formula>$C$280="Activo"</formula>
    </cfRule>
  </conditionalFormatting>
  <conditionalFormatting sqref="G281">
    <cfRule type="expression" dxfId="546" priority="217">
      <formula>$C$281="Activo"</formula>
    </cfRule>
  </conditionalFormatting>
  <conditionalFormatting sqref="G282">
    <cfRule type="expression" dxfId="545" priority="216">
      <formula>$C$282="Activo"</formula>
    </cfRule>
  </conditionalFormatting>
  <conditionalFormatting sqref="G283">
    <cfRule type="expression" dxfId="544" priority="215">
      <formula>$C$283="Activo"</formula>
    </cfRule>
  </conditionalFormatting>
  <conditionalFormatting sqref="G284">
    <cfRule type="expression" dxfId="543" priority="214">
      <formula>$C$284="Activo"</formula>
    </cfRule>
  </conditionalFormatting>
  <conditionalFormatting sqref="G285">
    <cfRule type="expression" dxfId="542" priority="213">
      <formula>$C$285="Activo"</formula>
    </cfRule>
  </conditionalFormatting>
  <conditionalFormatting sqref="G286">
    <cfRule type="expression" dxfId="541" priority="212">
      <formula>$C$286="Activo"</formula>
    </cfRule>
  </conditionalFormatting>
  <conditionalFormatting sqref="G287">
    <cfRule type="expression" dxfId="540" priority="211">
      <formula>$C$287="Activo"</formula>
    </cfRule>
  </conditionalFormatting>
  <conditionalFormatting sqref="G288">
    <cfRule type="expression" dxfId="539" priority="210">
      <formula>$C$288="Activo"</formula>
    </cfRule>
  </conditionalFormatting>
  <conditionalFormatting sqref="G289">
    <cfRule type="expression" dxfId="538" priority="209">
      <formula>$C$289="Activo"</formula>
    </cfRule>
  </conditionalFormatting>
  <conditionalFormatting sqref="G290">
    <cfRule type="expression" dxfId="537" priority="208">
      <formula>$C$290="Activo"</formula>
    </cfRule>
  </conditionalFormatting>
  <conditionalFormatting sqref="G291">
    <cfRule type="expression" dxfId="536" priority="207">
      <formula>$C$291="Activo"</formula>
    </cfRule>
  </conditionalFormatting>
  <conditionalFormatting sqref="G292">
    <cfRule type="expression" dxfId="535" priority="206">
      <formula>$C$292="Activo"</formula>
    </cfRule>
  </conditionalFormatting>
  <conditionalFormatting sqref="G293">
    <cfRule type="expression" dxfId="534" priority="205">
      <formula>$C$293="Activo"</formula>
    </cfRule>
  </conditionalFormatting>
  <conditionalFormatting sqref="G294">
    <cfRule type="expression" dxfId="533" priority="204">
      <formula>$C$294="Activo"</formula>
    </cfRule>
  </conditionalFormatting>
  <conditionalFormatting sqref="G299">
    <cfRule type="expression" dxfId="532" priority="155">
      <formula>$C$299="Activo"</formula>
    </cfRule>
  </conditionalFormatting>
  <conditionalFormatting sqref="G300">
    <cfRule type="expression" dxfId="531" priority="192">
      <formula>$C$300="Activo"</formula>
    </cfRule>
  </conditionalFormatting>
  <conditionalFormatting sqref="G301">
    <cfRule type="expression" dxfId="530" priority="191">
      <formula>$C$301="Activo"</formula>
    </cfRule>
  </conditionalFormatting>
  <conditionalFormatting sqref="G302">
    <cfRule type="expression" dxfId="529" priority="190">
      <formula>$C$302="Activo"</formula>
    </cfRule>
  </conditionalFormatting>
  <conditionalFormatting sqref="G303">
    <cfRule type="expression" dxfId="528" priority="189">
      <formula>$C$303="Activo"</formula>
    </cfRule>
  </conditionalFormatting>
  <conditionalFormatting sqref="G304">
    <cfRule type="expression" dxfId="527" priority="188">
      <formula>$C$304="Activo"</formula>
    </cfRule>
  </conditionalFormatting>
  <conditionalFormatting sqref="G305">
    <cfRule type="expression" dxfId="526" priority="187">
      <formula>$C$305="Activo"</formula>
    </cfRule>
  </conditionalFormatting>
  <conditionalFormatting sqref="G306">
    <cfRule type="expression" dxfId="525" priority="186">
      <formula>$C$306="Activo"</formula>
    </cfRule>
  </conditionalFormatting>
  <conditionalFormatting sqref="G307">
    <cfRule type="expression" dxfId="524" priority="185">
      <formula>$C$307="Activo"</formula>
    </cfRule>
  </conditionalFormatting>
  <conditionalFormatting sqref="G308">
    <cfRule type="expression" dxfId="523" priority="184">
      <formula>$C$308="Activo"</formula>
    </cfRule>
  </conditionalFormatting>
  <conditionalFormatting sqref="G309">
    <cfRule type="expression" dxfId="522" priority="183">
      <formula>$C$309="Activo"</formula>
    </cfRule>
  </conditionalFormatting>
  <conditionalFormatting sqref="G310">
    <cfRule type="expression" dxfId="521" priority="182">
      <formula>$C$310="Activo"</formula>
    </cfRule>
  </conditionalFormatting>
  <conditionalFormatting sqref="G315">
    <cfRule type="expression" dxfId="520" priority="154">
      <formula>$C$315="Activo"</formula>
    </cfRule>
  </conditionalFormatting>
  <conditionalFormatting sqref="G316">
    <cfRule type="expression" dxfId="519" priority="181">
      <formula>$C$316="Activo"</formula>
    </cfRule>
  </conditionalFormatting>
  <conditionalFormatting sqref="G317">
    <cfRule type="expression" dxfId="518" priority="180">
      <formula>$C$317="Activo"</formula>
    </cfRule>
  </conditionalFormatting>
  <conditionalFormatting sqref="G318">
    <cfRule type="expression" dxfId="517" priority="179">
      <formula>$C$318="Activo"</formula>
    </cfRule>
  </conditionalFormatting>
  <conditionalFormatting sqref="G319">
    <cfRule type="expression" dxfId="516" priority="178">
      <formula>$C$319="Activo"</formula>
    </cfRule>
  </conditionalFormatting>
  <conditionalFormatting sqref="G320">
    <cfRule type="expression" dxfId="515" priority="177">
      <formula>$C$320="Activo"</formula>
    </cfRule>
  </conditionalFormatting>
  <conditionalFormatting sqref="G321">
    <cfRule type="expression" dxfId="514" priority="176">
      <formula>$C$321="Activo"</formula>
    </cfRule>
  </conditionalFormatting>
  <conditionalFormatting sqref="G139:H139">
    <cfRule type="expression" dxfId="513" priority="334">
      <formula>$C$139="activo"</formula>
    </cfRule>
  </conditionalFormatting>
  <conditionalFormatting sqref="K33:L47">
    <cfRule type="cellIs" dxfId="512" priority="51" operator="equal">
      <formula>"Excesso de Evidênicias"</formula>
    </cfRule>
  </conditionalFormatting>
  <conditionalFormatting sqref="K52:L59">
    <cfRule type="cellIs" dxfId="511" priority="47" operator="equal">
      <formula>"Excesso de Evidênicias"</formula>
    </cfRule>
  </conditionalFormatting>
  <conditionalFormatting sqref="K64:L69">
    <cfRule type="cellIs" dxfId="510" priority="45" operator="equal">
      <formula>"Excesso de Evidênicias"</formula>
    </cfRule>
  </conditionalFormatting>
  <conditionalFormatting sqref="K74:L81">
    <cfRule type="cellIs" dxfId="509" priority="46" operator="equal">
      <formula>"Excesso de Evidênicias"</formula>
    </cfRule>
  </conditionalFormatting>
  <conditionalFormatting sqref="K86:L92">
    <cfRule type="cellIs" dxfId="508" priority="44" operator="equal">
      <formula>"Excesso de Evidênicias"</formula>
    </cfRule>
  </conditionalFormatting>
  <conditionalFormatting sqref="K97:L119">
    <cfRule type="cellIs" dxfId="507" priority="43" operator="equal">
      <formula>"Excesso de Evidênicias"</formula>
    </cfRule>
  </conditionalFormatting>
  <conditionalFormatting sqref="K124:L138">
    <cfRule type="cellIs" dxfId="506" priority="42" operator="equal">
      <formula>"Excesso de Evidênicias"</formula>
    </cfRule>
  </conditionalFormatting>
  <conditionalFormatting sqref="K143:L153">
    <cfRule type="cellIs" dxfId="505" priority="41" operator="equal">
      <formula>"Excesso de Evidênicias"</formula>
    </cfRule>
  </conditionalFormatting>
  <conditionalFormatting sqref="K158:L161">
    <cfRule type="cellIs" dxfId="504" priority="40" operator="equal">
      <formula>"Excesso de Evidênicias"</formula>
    </cfRule>
  </conditionalFormatting>
  <conditionalFormatting sqref="K166:L185">
    <cfRule type="cellIs" dxfId="503" priority="39" operator="equal">
      <formula>"Excesso de Evidênicias"</formula>
    </cfRule>
  </conditionalFormatting>
  <conditionalFormatting sqref="K190:L199">
    <cfRule type="cellIs" dxfId="502" priority="38" operator="equal">
      <formula>"Excesso de Evidênicias"</formula>
    </cfRule>
  </conditionalFormatting>
  <conditionalFormatting sqref="K205:L220">
    <cfRule type="cellIs" dxfId="501" priority="37" operator="equal">
      <formula>"Excesso de Evidênicias"</formula>
    </cfRule>
  </conditionalFormatting>
  <conditionalFormatting sqref="K226:L237">
    <cfRule type="cellIs" dxfId="500" priority="36" operator="equal">
      <formula>"Excesso de Evidênicias"</formula>
    </cfRule>
  </conditionalFormatting>
  <conditionalFormatting sqref="K242:L249">
    <cfRule type="cellIs" dxfId="499" priority="35" operator="equal">
      <formula>"Excesso de Evidênicias"</formula>
    </cfRule>
  </conditionalFormatting>
  <conditionalFormatting sqref="K255:L261">
    <cfRule type="cellIs" dxfId="498" priority="50" operator="equal">
      <formula>"Excesso de Evidênicias"</formula>
    </cfRule>
  </conditionalFormatting>
  <conditionalFormatting sqref="K263:L275">
    <cfRule type="cellIs" dxfId="497" priority="49" operator="equal">
      <formula>"Excesso de Evidênicias"</formula>
    </cfRule>
  </conditionalFormatting>
  <conditionalFormatting sqref="K280:L294">
    <cfRule type="cellIs" dxfId="496" priority="32" operator="equal">
      <formula>"Excesso de Evidênicias"</formula>
    </cfRule>
  </conditionalFormatting>
  <conditionalFormatting sqref="K299:L310">
    <cfRule type="cellIs" dxfId="495" priority="29" operator="equal">
      <formula>"Excesso de Evidênicias"</formula>
    </cfRule>
  </conditionalFormatting>
  <conditionalFormatting sqref="K315:L321">
    <cfRule type="cellIs" dxfId="494" priority="33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4 F328:F343" xr:uid="{C479CC78-5553-4631-B464-115EBF24353B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30" max="12" man="1"/>
    <brk id="82" max="13" man="1"/>
    <brk id="137" max="13" man="1"/>
    <brk id="190" max="13" man="1"/>
    <brk id="235" max="13" man="1"/>
    <brk id="294" max="13" man="1"/>
    <brk id="346" max="13" man="1"/>
    <brk id="350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valor na lista" xr:uid="{04D5AC3D-4193-48C2-B877-DF592AA9FFB0}">
          <x14:formula1>
            <xm:f>params!$C$1:$C$2</xm:f>
          </x14:formula1>
          <xm:sqref>G19</xm:sqref>
        </x14:dataValidation>
        <x14:dataValidation type="list" allowBlank="1" showInputMessage="1" showErrorMessage="1" prompt="Escolher valor na lista" xr:uid="{CD55767E-8966-4BD0-8CFB-F65E32A3E638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A16658DB-9801-4076-A388-86FF8D25C23D}">
          <x14:formula1>
            <xm:f>params!$B$1:$B$3</xm:f>
          </x14:formula1>
          <xm:sqref>G14</xm:sqref>
        </x14:dataValidation>
        <x14:dataValidation type="list" allowBlank="1" showInputMessage="1" showErrorMessage="1" prompt="Escolher 1 valor na lista" xr:uid="{585A1830-E486-413B-8EF8-6D9D49EB73EA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1271C080-A0F4-4268-B3F3-2EE5EBDEFECF}">
          <x14:formula1>
            <xm:f>params!$G$1:$G$6</xm:f>
          </x14:formula1>
          <xm:sqref>G226:G237 G33:G47 G52:G59 G86:G92 G315:G321 G97:G119 G74:G81 G124:G138 G143:G153 G166:G185 G190:G199 G299:G310 G158:G161 G205:G220 G242:G249 G263:G275 G255:G261 G280:G294 G64:G69</xm:sqref>
        </x14:dataValidation>
        <x14:dataValidation type="list" allowBlank="1" showInputMessage="1" showErrorMessage="1" xr:uid="{2096E437-B7B5-4244-BA1F-FC0D0F8AC319}">
          <x14:formula1>
            <xm:f>params!$F$1:$F$22</xm:f>
          </x14:formula1>
          <xm:sqref>D242:D249 D52:D59 D33:D47 D64:D69 D74:D81 D86:D92 D124:D138 D143:D153 D315:D321 D226:D237 D97:D119 D205:D220 D166:D185 D190:D199 D255:D261 D263:D275 D280:D294 D299:D310 D158:D161</xm:sqref>
        </x14:dataValidation>
        <x14:dataValidation type="list" allowBlank="1" showInputMessage="1" showErrorMessage="1" xr:uid="{069DA38B-1A92-463A-B398-5DB7300FA4FA}">
          <x14:formula1>
            <xm:f>params!$E$1:$E$2</xm:f>
          </x14:formula1>
          <xm:sqref>C33:C47 C52:C59 C64:C69 C74:C81 C86:C92 C97:C119 C124:C138 C143:C153 C158:C161 C166:C185 C190:C199 C205:C220 C226:C237 C242:C249 C255:C261 C263:C275 C280:C294 C299:C310 C315:C321</xm:sqref>
        </x14:dataValidation>
        <x14:dataValidation type="list" allowBlank="1" showInputMessage="1" showErrorMessage="1" xr:uid="{25AECAE0-9316-4219-9D85-62DFCE7F1AA5}">
          <x14:formula1>
            <xm:f>params!$N$1:$N$3</xm:f>
          </x14:formula1>
          <xm:sqref>A2:N2</xm:sqref>
        </x14:dataValidation>
        <x14:dataValidation type="list" allowBlank="1" showInputMessage="1" showErrorMessage="1" prompt="Escolher 1 valor na lista" xr:uid="{6C963778-29CE-41CA-96EA-39E198B9A4E6}">
          <x14:formula1>
            <xm:f>params!$B$5:$B$6</xm:f>
          </x14:formula1>
          <xm:sqref>G12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7D12-3AF0-4FA7-9B11-05358CDE2EDE}">
  <sheetPr>
    <tabColor theme="0" tint="-0.499984740745262"/>
  </sheetPr>
  <dimension ref="A1:Q351"/>
  <sheetViews>
    <sheetView showGridLines="0" zoomScale="50" zoomScaleNormal="50" zoomScaleSheetLayoutView="55" workbookViewId="0">
      <selection activeCell="F33" sqref="F33"/>
    </sheetView>
  </sheetViews>
  <sheetFormatPr defaultColWidth="46.81640625" defaultRowHeight="14.5" x14ac:dyDescent="0.35"/>
  <cols>
    <col min="1" max="1" width="11.6328125" customWidth="1"/>
    <col min="2" max="2" width="56.54296875" customWidth="1"/>
    <col min="3" max="3" width="13" customWidth="1"/>
    <col min="4" max="4" width="14.1796875" customWidth="1"/>
    <col min="5" max="5" width="12.81640625" customWidth="1"/>
    <col min="6" max="6" width="13.7265625" customWidth="1"/>
    <col min="7" max="7" width="15.7265625" customWidth="1"/>
    <col min="8" max="8" width="14.7265625" customWidth="1"/>
    <col min="9" max="9" width="14.453125" customWidth="1"/>
    <col min="10" max="10" width="15.453125" customWidth="1"/>
    <col min="11" max="11" width="18" customWidth="1"/>
    <col min="12" max="12" width="16.26953125" customWidth="1"/>
    <col min="13" max="13" width="1.90625" customWidth="1"/>
    <col min="14" max="14" width="75.54296875" customWidth="1"/>
    <col min="15" max="15" width="25" customWidth="1"/>
  </cols>
  <sheetData>
    <row r="1" spans="1:17" x14ac:dyDescent="0.35">
      <c r="A1" s="148" t="str">
        <f>"Powered "&amp;params!A12</f>
        <v>Powered v1.1. 040325. URNM/DICIEP/ngombo@ieee.org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24"/>
    </row>
    <row r="2" spans="1:17" ht="20.5" hidden="1" customHeight="1" x14ac:dyDescent="0.45">
      <c r="A2" s="149" t="s">
        <v>314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7" ht="25" x14ac:dyDescent="0.5">
      <c r="A3" s="150" t="str">
        <f>Catedráticos!A3</f>
        <v>FICHA DE (AUTO)AVALIAÇÃO DE DESEMPENHO DOCENTE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47"/>
    </row>
    <row r="4" spans="1:17" ht="5.5" customHeigh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147"/>
    </row>
    <row r="5" spans="1:17" ht="15.5" hidden="1" x14ac:dyDescent="0.35">
      <c r="A5" s="151" t="s">
        <v>258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47"/>
    </row>
    <row r="6" spans="1:17" ht="15.5" hidden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15.5" hidden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7" ht="15.5" hidden="1" x14ac:dyDescent="0.35">
      <c r="A8" s="151" t="s">
        <v>345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7" ht="32.5" hidden="1" customHeight="1" x14ac:dyDescent="0.45">
      <c r="A9" s="55"/>
      <c r="B9" s="56"/>
      <c r="C9" s="57"/>
      <c r="D9" s="58"/>
      <c r="E9" s="58"/>
      <c r="F9" s="59" t="s">
        <v>236</v>
      </c>
      <c r="G9" s="46"/>
      <c r="H9" s="59"/>
      <c r="L9" s="60"/>
      <c r="M9" s="60"/>
      <c r="N9" s="56"/>
    </row>
    <row r="10" spans="1:17" ht="15.5" hidden="1" x14ac:dyDescent="0.35">
      <c r="A10" s="55"/>
      <c r="B10" s="56"/>
      <c r="C10" s="58"/>
      <c r="D10" s="58"/>
      <c r="E10" s="58"/>
      <c r="F10" s="18" t="s">
        <v>344</v>
      </c>
      <c r="G10" s="20"/>
      <c r="H10" s="18"/>
      <c r="L10" s="60"/>
      <c r="M10" s="60"/>
      <c r="N10" s="56"/>
      <c r="Q10" s="24"/>
    </row>
    <row r="11" spans="1:17" ht="15.5" hidden="1" x14ac:dyDescent="0.35">
      <c r="A11" s="55"/>
      <c r="B11" s="56"/>
      <c r="C11" s="58"/>
      <c r="D11" s="58"/>
      <c r="E11" s="58"/>
      <c r="F11" s="18" t="s">
        <v>256</v>
      </c>
      <c r="G11" s="20"/>
      <c r="H11" s="18"/>
      <c r="L11" s="60"/>
      <c r="M11" s="60"/>
      <c r="N11" s="56"/>
    </row>
    <row r="12" spans="1:17" ht="15.5" hidden="1" x14ac:dyDescent="0.35">
      <c r="A12" s="55"/>
      <c r="B12" s="56"/>
      <c r="C12" s="58"/>
      <c r="D12" s="58"/>
      <c r="E12" s="58"/>
      <c r="F12" s="18" t="s">
        <v>352</v>
      </c>
      <c r="G12" s="50" t="s">
        <v>350</v>
      </c>
      <c r="H12" s="18"/>
      <c r="L12" s="60"/>
      <c r="M12" s="60"/>
      <c r="N12" s="56"/>
    </row>
    <row r="13" spans="1:17" s="55" customFormat="1" ht="15.5" x14ac:dyDescent="0.35">
      <c r="F13" s="161" t="s">
        <v>349</v>
      </c>
      <c r="G13" s="162" t="s">
        <v>247</v>
      </c>
      <c r="H13" s="163">
        <f>COUNTIF(C:C,"activo")</f>
        <v>6</v>
      </c>
      <c r="I13" s="164" t="s">
        <v>372</v>
      </c>
      <c r="L13" s="5"/>
      <c r="M13" s="5"/>
    </row>
    <row r="14" spans="1:17" ht="15.5" hidden="1" x14ac:dyDescent="0.35">
      <c r="A14" s="55"/>
      <c r="B14" s="56"/>
      <c r="C14" s="56"/>
      <c r="D14" s="56"/>
      <c r="E14" s="56"/>
      <c r="F14" s="18" t="s">
        <v>237</v>
      </c>
      <c r="G14" s="21"/>
      <c r="H14" s="18"/>
      <c r="L14" s="61"/>
      <c r="M14" s="61"/>
      <c r="N14" s="56"/>
    </row>
    <row r="15" spans="1:17" ht="15.5" hidden="1" x14ac:dyDescent="0.35">
      <c r="A15" s="55"/>
      <c r="B15" s="56"/>
      <c r="C15" s="56"/>
      <c r="D15" s="56"/>
      <c r="E15" s="56"/>
      <c r="F15" s="18" t="s">
        <v>346</v>
      </c>
      <c r="G15" s="20"/>
      <c r="H15" s="18" t="s">
        <v>238</v>
      </c>
      <c r="L15" s="61"/>
      <c r="M15" s="61"/>
      <c r="N15" s="56"/>
    </row>
    <row r="16" spans="1:17" ht="15.5" hidden="1" x14ac:dyDescent="0.35">
      <c r="A16" s="55"/>
      <c r="B16" s="56"/>
      <c r="C16" s="56"/>
      <c r="E16" s="56"/>
      <c r="F16" s="18" t="s">
        <v>362</v>
      </c>
      <c r="G16" s="20"/>
      <c r="H16" s="18"/>
      <c r="L16" s="61"/>
      <c r="M16" s="61"/>
      <c r="N16" s="56"/>
    </row>
    <row r="17" spans="1:14" ht="15.5" hidden="1" x14ac:dyDescent="0.35">
      <c r="A17" s="55"/>
      <c r="B17" s="56"/>
      <c r="C17" s="56"/>
      <c r="D17" s="56"/>
      <c r="E17" s="56"/>
      <c r="F17" s="18" t="s">
        <v>257</v>
      </c>
      <c r="G17" s="20"/>
      <c r="H17" s="18"/>
      <c r="L17" s="61"/>
      <c r="M17" s="61"/>
      <c r="N17" s="56"/>
    </row>
    <row r="18" spans="1:14" ht="15.5" hidden="1" x14ac:dyDescent="0.35">
      <c r="A18" s="55"/>
      <c r="B18" s="56"/>
      <c r="C18" s="56"/>
      <c r="D18" s="56"/>
      <c r="E18" s="56"/>
      <c r="F18" s="18" t="s">
        <v>239</v>
      </c>
      <c r="G18" s="21"/>
      <c r="H18" s="18"/>
      <c r="L18" s="61"/>
      <c r="M18" s="61"/>
      <c r="N18" s="56"/>
    </row>
    <row r="19" spans="1:14" ht="15.5" hidden="1" x14ac:dyDescent="0.35">
      <c r="A19" s="55"/>
      <c r="B19" s="56"/>
      <c r="C19" s="56"/>
      <c r="D19" s="56"/>
      <c r="E19" s="56"/>
      <c r="F19" s="18" t="s">
        <v>240</v>
      </c>
      <c r="G19" s="21"/>
      <c r="H19" s="18"/>
      <c r="L19" s="61"/>
      <c r="M19" s="61"/>
      <c r="N19" s="56"/>
    </row>
    <row r="20" spans="1:14" ht="15.5" x14ac:dyDescent="0.3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</row>
    <row r="21" spans="1:14" ht="406.5" customHeight="1" x14ac:dyDescent="0.35">
      <c r="A21" s="153" t="str">
        <f>Catedráticos!A21</f>
        <v>Instruções
1. O avaliado deve preencher os dados das células amarelas, correspondentes ao número de “Evidências Apresentadas” para cada ID “Activo”. Nos casos em que o ID tenha o Status “Desactivo”, pode-se igualmente lançar os valores das evidências para, em caso de validação pelos avaliadores, estes venham a contar como um bônus por se tratar de IDs não obrigatórios para o ciclo de avaliação do cenário em questão. As células para “Comentários” também podem ser preenchidas, em todos aqueles casos em que o avaliado julgar pertinente para a tarefa do avaliador.
2. Caberá ao avaliador  preencher os dados das células em azul-claro (VMAQE), no momento de aferição das evidências. Sem a informação de um nível do VMAQE a evidência não  é contabilizada para a classificação final. Em caso de dúvida o avaliador deverá sempre escolher a opção "Excelente" do VMAQE . Sempre que para um ID “Desactivo” o avaliado apresentar uma evidência, este deve ser apreciado ao mesmo título que as IDs “Activas”, para a contagem ou não da pontuação de bónus. Para efeitos de simulação e preparação pessoal, o avaliado pode escolher o valor de VMAQE que julgar pertinente para a evidência apresentada.
3. Para cada valor lançado em “Evidências Apresentadas”, o avaliado deve preparar a respectiva evidência num espaço de armazenamento partilhável  dedicado ao cliclo de avaliação (exemplo: googledrive, onedrive, dropbox, etc) repeitando o seguinte protocolo:
  a) O nome de cada evidência deve ser o valor numérico que consta da célula "Ref. ID" correspondente ao indicador;
  b) Em caso de mais de uma evidência, atendendo o valor do “# de Evidências Requeridas” superior a 1, as sintaxes do nome das evidências devem fazer-se seguir de um ponto e de um valor numérico incremental. Exemplo: 100.1, 100.3, etc;
  c) Para cada evidência, gerar um link que possa ser partilhado, oportunamente. Caso a evidência já seja um recurso em linha (exemplo: artigo científico), não é necessário armazenar um cópia da mesma no espaço acima referido.
5. As evidências invalidadas pelos avaliadores contarão como uma ausência de evidências pelo que, cabe ao docente assegurar-se da pertinência e qualidade das evidências, antes de as submeter.
6. Toda invalidação de evidência deve ser objecto de uma fundamentação escrita, a ser colocada na coluna comentário, pelo avaliador.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</row>
    <row r="22" spans="1:14" s="54" customFormat="1" ht="18.75" customHeight="1" x14ac:dyDescent="0.3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4" s="54" customFormat="1" ht="18.75" customHeight="1" x14ac:dyDescent="0.35">
      <c r="A23" s="93" t="str">
        <f>Catedráticos!A23</f>
        <v>Legenda das notas das colunas</v>
      </c>
      <c r="B23" s="16"/>
      <c r="C23" s="16"/>
      <c r="E23" s="16"/>
      <c r="G23" s="17"/>
      <c r="H23" s="17"/>
      <c r="K23" s="17"/>
      <c r="L23" s="17"/>
      <c r="M23" s="17"/>
    </row>
    <row r="24" spans="1:14" s="54" customFormat="1" ht="32.15" customHeight="1" x14ac:dyDescent="0.35">
      <c r="A24" s="157" t="str">
        <f>Catedráticos!_ftn1</f>
        <v xml:space="preserve">[1]. Variável em resposta aos princípios da relevância e da coerência, definidos no Regulamento de Avaliação. Pode-se activar o desactivar um indicador para um determinado cenário, durante o período de avaliação em curso. Para tal, escolher o valor "activo" ou "Desactivo", respectivamente. 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</row>
    <row r="25" spans="1:14" s="54" customFormat="1" ht="34.5" customHeight="1" x14ac:dyDescent="0.35">
      <c r="A25" s="157" t="str">
        <f>Catedráticos!_ftn4</f>
        <v>[2] IRE  (IDs Reagrupados por Equiparação). Variável em resposta aos princípios da relevância e da coerência, definidos no Regulamento de Avaliação. Estas colunas devem ser preenchidas com um código de identificação dito de Referência IRE, para o indicador em causa. Quando não se aplica, o valor a ser lançado é "SO" =&gt; Sem objecto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</row>
    <row r="26" spans="1:14" s="54" customFormat="1" ht="18.75" customHeight="1" x14ac:dyDescent="0.35">
      <c r="A26" s="94" t="str">
        <f>Catedráticos!_ftn2</f>
        <v xml:space="preserve">[3] Trata-se de uma variável em resposta aos princípios da relevância e da coerência, definidos no Regulamento de Avaliação. </v>
      </c>
      <c r="B26" s="94"/>
      <c r="C26" s="94"/>
      <c r="D26" s="94"/>
      <c r="E26" s="94"/>
      <c r="F26" s="94"/>
      <c r="G26" s="94"/>
      <c r="H26" s="94"/>
      <c r="I26" s="95"/>
      <c r="J26" s="95"/>
      <c r="K26" s="94"/>
      <c r="L26" s="94"/>
      <c r="M26" s="94"/>
      <c r="N26" s="94"/>
    </row>
    <row r="27" spans="1:14" s="54" customFormat="1" ht="18.75" customHeight="1" x14ac:dyDescent="0.35">
      <c r="A27" s="94" t="str">
        <f>Catedráticos!A27</f>
        <v>[4] Não deve ser superior ao # de Evidências Requeridas. Caso assim for, o avaliador deverá descartar aleatoriamente as evidências em excesso.</v>
      </c>
      <c r="B27" s="94"/>
      <c r="C27" s="94"/>
      <c r="D27" s="94"/>
      <c r="E27" s="94"/>
      <c r="F27" s="94"/>
      <c r="G27" s="94"/>
      <c r="H27" s="94"/>
      <c r="I27" s="95"/>
      <c r="J27" s="95"/>
      <c r="K27" s="94"/>
      <c r="L27" s="94"/>
      <c r="M27" s="94"/>
      <c r="N27" s="94"/>
    </row>
    <row r="28" spans="1:14" s="54" customFormat="1" ht="15.5" x14ac:dyDescent="0.35">
      <c r="A28" s="94" t="str">
        <f>Catedráticos!_ftn3</f>
        <v>[5]  VMAQE (Valor Médio Atribuído à Qualidade das Evidências). Escolher uma das opções da lista (de Inadequado à Excelente).</v>
      </c>
      <c r="B28" s="94"/>
      <c r="C28" s="94"/>
      <c r="D28" s="94"/>
      <c r="E28" s="94"/>
      <c r="F28" s="94"/>
      <c r="G28" s="94"/>
      <c r="H28" s="94"/>
      <c r="I28" s="95"/>
      <c r="J28" s="95"/>
      <c r="K28" s="94"/>
      <c r="L28" s="94"/>
      <c r="M28" s="94"/>
      <c r="N28" s="94"/>
    </row>
    <row r="29" spans="1:14" x14ac:dyDescent="0.35">
      <c r="A29" s="15"/>
      <c r="B29" s="15"/>
      <c r="C29" s="15"/>
      <c r="D29" s="15"/>
      <c r="E29" s="15"/>
      <c r="F29" s="15"/>
      <c r="G29" s="15"/>
      <c r="H29" s="15"/>
      <c r="I29" s="47"/>
      <c r="J29" s="47"/>
      <c r="K29" s="15"/>
      <c r="L29" s="15"/>
      <c r="M29" s="15"/>
      <c r="N29" s="15"/>
    </row>
    <row r="30" spans="1:14" ht="42" customHeight="1" x14ac:dyDescent="0.35">
      <c r="N30" s="49"/>
    </row>
    <row r="31" spans="1:14" ht="15" x14ac:dyDescent="0.35">
      <c r="A31" s="139" t="s">
        <v>15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44.25" customHeight="1" x14ac:dyDescent="0.35">
      <c r="A32" s="8" t="s">
        <v>340</v>
      </c>
      <c r="B32" s="7" t="s">
        <v>342</v>
      </c>
      <c r="C32" s="8" t="s">
        <v>343</v>
      </c>
      <c r="D32" s="8" t="s">
        <v>315</v>
      </c>
      <c r="E32" s="8" t="s">
        <v>317</v>
      </c>
      <c r="F32" s="8" t="s">
        <v>318</v>
      </c>
      <c r="G32" s="8" t="s">
        <v>328</v>
      </c>
      <c r="H32" s="8" t="s">
        <v>330</v>
      </c>
      <c r="I32" s="8" t="s">
        <v>233</v>
      </c>
      <c r="J32" s="8" t="s">
        <v>234</v>
      </c>
      <c r="K32" s="8" t="s">
        <v>252</v>
      </c>
      <c r="L32" s="124" t="str">
        <f>Auxiliares!L31</f>
        <v>link das Evidências e eventuais observações para o avaliador (Velar pela concisão)</v>
      </c>
      <c r="M32" s="125"/>
      <c r="N32" s="126"/>
    </row>
    <row r="33" spans="1:14" x14ac:dyDescent="0.35">
      <c r="A33" s="9">
        <v>1</v>
      </c>
      <c r="B33" s="41" t="s">
        <v>0</v>
      </c>
      <c r="C33" s="3" t="s">
        <v>261</v>
      </c>
      <c r="D33" s="3" t="s">
        <v>262</v>
      </c>
      <c r="E33" s="3">
        <v>1</v>
      </c>
      <c r="F33" s="38"/>
      <c r="G33" s="39"/>
      <c r="H33" s="48" t="str">
        <f>IFERROR(VLOOKUP(G33,params!$G$1:$H$6,2,FALSE),"")</f>
        <v/>
      </c>
      <c r="I33" s="3">
        <v>7</v>
      </c>
      <c r="J33" s="3">
        <f>IF(C33="Activo",I33,0)</f>
        <v>0</v>
      </c>
      <c r="K33" s="33">
        <f>IFERROR(IF(AND(C33="Desactivo",F33&gt;0),F33/E33*I33*H33,IF(F33&lt;=E33,F33/E33*J33*H33,IF(F33&gt;E33,"Excesso de Evidênicias",0))),0)</f>
        <v>0</v>
      </c>
      <c r="L33" s="127"/>
      <c r="M33" s="128"/>
      <c r="N33" s="129"/>
    </row>
    <row r="34" spans="1:14" x14ac:dyDescent="0.35">
      <c r="A34" s="9">
        <v>2</v>
      </c>
      <c r="B34" s="41" t="s">
        <v>1</v>
      </c>
      <c r="C34" s="3" t="s">
        <v>261</v>
      </c>
      <c r="D34" s="3" t="s">
        <v>262</v>
      </c>
      <c r="E34" s="3">
        <v>1</v>
      </c>
      <c r="F34" s="38"/>
      <c r="G34" s="39"/>
      <c r="H34" s="48" t="str">
        <f>IFERROR(VLOOKUP(G34,params!$G$1:$H$6,2,FALSE),"")</f>
        <v/>
      </c>
      <c r="I34" s="3">
        <v>3.5</v>
      </c>
      <c r="J34" s="3">
        <f t="shared" ref="J34:J47" si="0">IF(C34="Activo",I34,0)</f>
        <v>0</v>
      </c>
      <c r="K34" s="33">
        <f t="shared" ref="K34:K47" si="1">IFERROR(IF(AND(C34="Desactivo",F34&gt;0),F34/E34*I34*H34,IF(F34&lt;=E34,F34/E34*J34*H34,IF(F34&gt;E34,"Excesso de Evidênicias",0))),0)</f>
        <v>0</v>
      </c>
      <c r="L34" s="127"/>
      <c r="M34" s="128"/>
      <c r="N34" s="129"/>
    </row>
    <row r="35" spans="1:14" s="44" customFormat="1" ht="42" x14ac:dyDescent="0.35">
      <c r="A35" s="40">
        <v>3</v>
      </c>
      <c r="B35" s="41" t="s">
        <v>2</v>
      </c>
      <c r="C35" s="3" t="s">
        <v>260</v>
      </c>
      <c r="D35" s="3" t="s">
        <v>262</v>
      </c>
      <c r="E35" s="42">
        <v>1</v>
      </c>
      <c r="F35" s="43"/>
      <c r="G35" s="45"/>
      <c r="H35" s="48" t="str">
        <f>IFERROR(VLOOKUP(G35,params!$G$1:$H$6,2,FALSE),"")</f>
        <v/>
      </c>
      <c r="I35" s="42">
        <v>3.5</v>
      </c>
      <c r="J35" s="42">
        <f t="shared" si="0"/>
        <v>3.5</v>
      </c>
      <c r="K35" s="33">
        <f t="shared" si="1"/>
        <v>0</v>
      </c>
      <c r="L35" s="127"/>
      <c r="M35" s="128"/>
      <c r="N35" s="129"/>
    </row>
    <row r="36" spans="1:14" x14ac:dyDescent="0.35">
      <c r="A36" s="9">
        <v>4</v>
      </c>
      <c r="B36" s="41" t="s">
        <v>3</v>
      </c>
      <c r="C36" s="3" t="s">
        <v>261</v>
      </c>
      <c r="D36" s="3" t="s">
        <v>262</v>
      </c>
      <c r="E36" s="3">
        <v>1</v>
      </c>
      <c r="F36" s="43"/>
      <c r="G36" s="39"/>
      <c r="H36" s="48" t="str">
        <f>IFERROR(VLOOKUP(G36,params!$G$1:$H$6,2,FALSE),"")</f>
        <v/>
      </c>
      <c r="I36" s="3">
        <v>3.5</v>
      </c>
      <c r="J36" s="3">
        <f t="shared" si="0"/>
        <v>0</v>
      </c>
      <c r="K36" s="33">
        <f t="shared" si="1"/>
        <v>0</v>
      </c>
      <c r="L36" s="127"/>
      <c r="M36" s="128"/>
      <c r="N36" s="129"/>
    </row>
    <row r="37" spans="1:14" x14ac:dyDescent="0.35">
      <c r="A37" s="9">
        <v>5</v>
      </c>
      <c r="B37" s="41" t="s">
        <v>4</v>
      </c>
      <c r="C37" s="3" t="s">
        <v>261</v>
      </c>
      <c r="D37" s="3" t="s">
        <v>262</v>
      </c>
      <c r="E37" s="3">
        <v>1</v>
      </c>
      <c r="F37" s="43"/>
      <c r="G37" s="39"/>
      <c r="H37" s="48" t="str">
        <f>IFERROR(VLOOKUP(G37,params!$G$1:$H$6,2,FALSE),"")</f>
        <v/>
      </c>
      <c r="I37" s="3">
        <v>3</v>
      </c>
      <c r="J37" s="3">
        <f t="shared" si="0"/>
        <v>0</v>
      </c>
      <c r="K37" s="33">
        <f t="shared" si="1"/>
        <v>0</v>
      </c>
      <c r="L37" s="127"/>
      <c r="M37" s="128"/>
      <c r="N37" s="129"/>
    </row>
    <row r="38" spans="1:14" x14ac:dyDescent="0.35">
      <c r="A38" s="9">
        <v>6</v>
      </c>
      <c r="B38" s="41" t="s">
        <v>5</v>
      </c>
      <c r="C38" s="3" t="s">
        <v>261</v>
      </c>
      <c r="D38" s="3" t="s">
        <v>262</v>
      </c>
      <c r="E38" s="3">
        <v>1</v>
      </c>
      <c r="F38" s="38"/>
      <c r="G38" s="39"/>
      <c r="H38" s="48" t="str">
        <f>IFERROR(VLOOKUP(G38,params!$G$1:$H$6,2,FALSE),"")</f>
        <v/>
      </c>
      <c r="I38" s="3">
        <v>3</v>
      </c>
      <c r="J38" s="3">
        <f t="shared" si="0"/>
        <v>0</v>
      </c>
      <c r="K38" s="33">
        <f t="shared" si="1"/>
        <v>0</v>
      </c>
      <c r="L38" s="127"/>
      <c r="M38" s="128"/>
      <c r="N38" s="129"/>
    </row>
    <row r="39" spans="1:14" ht="42" x14ac:dyDescent="0.35">
      <c r="A39" s="9">
        <v>7</v>
      </c>
      <c r="B39" s="41" t="s">
        <v>6</v>
      </c>
      <c r="C39" s="3" t="s">
        <v>261</v>
      </c>
      <c r="D39" s="3" t="s">
        <v>262</v>
      </c>
      <c r="E39" s="3">
        <v>1</v>
      </c>
      <c r="F39" s="38"/>
      <c r="G39" s="39"/>
      <c r="H39" s="48" t="str">
        <f>IFERROR(VLOOKUP(G39,params!$G$1:$H$6,2,FALSE),"")</f>
        <v/>
      </c>
      <c r="I39" s="3">
        <v>2.5</v>
      </c>
      <c r="J39" s="3">
        <f t="shared" si="0"/>
        <v>0</v>
      </c>
      <c r="K39" s="33">
        <f t="shared" si="1"/>
        <v>0</v>
      </c>
      <c r="L39" s="127"/>
      <c r="M39" s="128"/>
      <c r="N39" s="129"/>
    </row>
    <row r="40" spans="1:14" x14ac:dyDescent="0.35">
      <c r="A40" s="9">
        <v>8</v>
      </c>
      <c r="B40" s="41" t="s">
        <v>7</v>
      </c>
      <c r="C40" s="3" t="s">
        <v>261</v>
      </c>
      <c r="D40" s="3" t="s">
        <v>262</v>
      </c>
      <c r="E40" s="3">
        <v>1</v>
      </c>
      <c r="F40" s="38"/>
      <c r="G40" s="39"/>
      <c r="H40" s="48" t="str">
        <f>IFERROR(VLOOKUP(G40,params!$G$1:$H$6,2,FALSE),"")</f>
        <v/>
      </c>
      <c r="I40" s="3">
        <v>2</v>
      </c>
      <c r="J40" s="3">
        <f t="shared" si="0"/>
        <v>0</v>
      </c>
      <c r="K40" s="33">
        <f t="shared" si="1"/>
        <v>0</v>
      </c>
      <c r="L40" s="127"/>
      <c r="M40" s="128"/>
      <c r="N40" s="129"/>
    </row>
    <row r="41" spans="1:14" ht="28" x14ac:dyDescent="0.35">
      <c r="A41" s="9">
        <v>9</v>
      </c>
      <c r="B41" s="41" t="s">
        <v>8</v>
      </c>
      <c r="C41" s="3" t="s">
        <v>261</v>
      </c>
      <c r="D41" s="3" t="s">
        <v>262</v>
      </c>
      <c r="E41" s="3">
        <v>1</v>
      </c>
      <c r="F41" s="38"/>
      <c r="G41" s="39"/>
      <c r="H41" s="48" t="str">
        <f>IFERROR(VLOOKUP(G41,params!$G$1:$H$6,2,FALSE),"")</f>
        <v/>
      </c>
      <c r="I41" s="3">
        <v>2</v>
      </c>
      <c r="J41" s="3">
        <f t="shared" si="0"/>
        <v>0</v>
      </c>
      <c r="K41" s="33">
        <f t="shared" si="1"/>
        <v>0</v>
      </c>
      <c r="L41" s="127"/>
      <c r="M41" s="128"/>
      <c r="N41" s="129"/>
    </row>
    <row r="42" spans="1:14" ht="28" x14ac:dyDescent="0.35">
      <c r="A42" s="9">
        <v>10</v>
      </c>
      <c r="B42" s="41" t="s">
        <v>9</v>
      </c>
      <c r="C42" s="3" t="s">
        <v>261</v>
      </c>
      <c r="D42" s="3" t="s">
        <v>262</v>
      </c>
      <c r="E42" s="3">
        <v>1</v>
      </c>
      <c r="F42" s="38"/>
      <c r="G42" s="39"/>
      <c r="H42" s="48" t="str">
        <f>IFERROR(VLOOKUP(G42,params!$G$1:$H$6,2,FALSE),"")</f>
        <v/>
      </c>
      <c r="I42" s="3">
        <v>1.5</v>
      </c>
      <c r="J42" s="3">
        <f t="shared" si="0"/>
        <v>0</v>
      </c>
      <c r="K42" s="33">
        <f t="shared" si="1"/>
        <v>0</v>
      </c>
      <c r="L42" s="127"/>
      <c r="M42" s="128"/>
      <c r="N42" s="129"/>
    </row>
    <row r="43" spans="1:14" x14ac:dyDescent="0.35">
      <c r="A43" s="9">
        <v>11</v>
      </c>
      <c r="B43" s="10" t="s">
        <v>10</v>
      </c>
      <c r="C43" s="3" t="s">
        <v>260</v>
      </c>
      <c r="D43" s="3" t="s">
        <v>262</v>
      </c>
      <c r="E43" s="3">
        <v>1</v>
      </c>
      <c r="F43" s="38"/>
      <c r="G43" s="39"/>
      <c r="H43" s="48" t="str">
        <f>IFERROR(VLOOKUP(G43,params!$G$1:$H$6,2,FALSE),"")</f>
        <v/>
      </c>
      <c r="I43" s="3">
        <v>1</v>
      </c>
      <c r="J43" s="3">
        <f t="shared" si="0"/>
        <v>1</v>
      </c>
      <c r="K43" s="33">
        <f t="shared" si="1"/>
        <v>0</v>
      </c>
      <c r="L43" s="127"/>
      <c r="M43" s="128"/>
      <c r="N43" s="129"/>
    </row>
    <row r="44" spans="1:14" ht="28" x14ac:dyDescent="0.35">
      <c r="A44" s="9">
        <v>12</v>
      </c>
      <c r="B44" s="10" t="s">
        <v>11</v>
      </c>
      <c r="C44" s="3" t="s">
        <v>261</v>
      </c>
      <c r="D44" s="3" t="s">
        <v>262</v>
      </c>
      <c r="E44" s="3">
        <v>1</v>
      </c>
      <c r="F44" s="38"/>
      <c r="G44" s="39"/>
      <c r="H44" s="48" t="str">
        <f>IFERROR(VLOOKUP(G44,params!$G$1:$H$6,2,FALSE),"")</f>
        <v/>
      </c>
      <c r="I44" s="3">
        <v>1</v>
      </c>
      <c r="J44" s="3">
        <f t="shared" si="0"/>
        <v>0</v>
      </c>
      <c r="K44" s="33">
        <f t="shared" si="1"/>
        <v>0</v>
      </c>
      <c r="L44" s="127"/>
      <c r="M44" s="128"/>
      <c r="N44" s="129"/>
    </row>
    <row r="45" spans="1:14" x14ac:dyDescent="0.35">
      <c r="A45" s="9">
        <v>13</v>
      </c>
      <c r="B45" s="10" t="s">
        <v>12</v>
      </c>
      <c r="C45" s="3" t="s">
        <v>261</v>
      </c>
      <c r="D45" s="3" t="s">
        <v>262</v>
      </c>
      <c r="E45" s="3">
        <v>1</v>
      </c>
      <c r="F45" s="38"/>
      <c r="G45" s="39"/>
      <c r="H45" s="48" t="str">
        <f>IFERROR(VLOOKUP(G45,params!$G$1:$H$6,2,FALSE),"")</f>
        <v/>
      </c>
      <c r="I45" s="3">
        <v>1</v>
      </c>
      <c r="J45" s="3">
        <f t="shared" si="0"/>
        <v>0</v>
      </c>
      <c r="K45" s="33">
        <f t="shared" si="1"/>
        <v>0</v>
      </c>
      <c r="L45" s="127"/>
      <c r="M45" s="128"/>
      <c r="N45" s="129"/>
    </row>
    <row r="46" spans="1:14" x14ac:dyDescent="0.35">
      <c r="A46" s="9">
        <v>14</v>
      </c>
      <c r="B46" s="10" t="s">
        <v>13</v>
      </c>
      <c r="C46" s="3" t="s">
        <v>261</v>
      </c>
      <c r="D46" s="3" t="s">
        <v>262</v>
      </c>
      <c r="E46" s="3">
        <v>1</v>
      </c>
      <c r="F46" s="38"/>
      <c r="G46" s="39"/>
      <c r="H46" s="48" t="str">
        <f>IFERROR(VLOOKUP(G46,params!$G$1:$H$6,2,FALSE),"")</f>
        <v/>
      </c>
      <c r="I46" s="3">
        <v>0.5</v>
      </c>
      <c r="J46" s="3">
        <f t="shared" si="0"/>
        <v>0</v>
      </c>
      <c r="K46" s="33">
        <f t="shared" si="1"/>
        <v>0</v>
      </c>
      <c r="L46" s="127"/>
      <c r="M46" s="128"/>
      <c r="N46" s="129"/>
    </row>
    <row r="47" spans="1:14" x14ac:dyDescent="0.35">
      <c r="A47" s="9">
        <v>15</v>
      </c>
      <c r="B47" s="10" t="s">
        <v>14</v>
      </c>
      <c r="C47" s="3" t="s">
        <v>261</v>
      </c>
      <c r="D47" s="3" t="s">
        <v>262</v>
      </c>
      <c r="E47" s="3">
        <v>1</v>
      </c>
      <c r="F47" s="38"/>
      <c r="G47" s="39"/>
      <c r="H47" s="48" t="str">
        <f>IFERROR(VLOOKUP(G47,params!$G$1:$H$6,2,FALSE),"")</f>
        <v/>
      </c>
      <c r="I47" s="3">
        <v>0.5</v>
      </c>
      <c r="J47" s="3">
        <f t="shared" si="0"/>
        <v>0</v>
      </c>
      <c r="K47" s="33">
        <f t="shared" si="1"/>
        <v>0</v>
      </c>
      <c r="L47" s="127"/>
      <c r="M47" s="128"/>
      <c r="N47" s="129"/>
    </row>
    <row r="48" spans="1:14" x14ac:dyDescent="0.35">
      <c r="I48" s="14" t="s">
        <v>309</v>
      </c>
      <c r="J48" s="34">
        <f>SUM(J33:J47)</f>
        <v>4.5</v>
      </c>
      <c r="K48" s="34">
        <f>SUM(K33:K47)</f>
        <v>0</v>
      </c>
    </row>
    <row r="50" spans="1:14" ht="15" x14ac:dyDescent="0.35">
      <c r="A50" s="139" t="s">
        <v>16</v>
      </c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</row>
    <row r="51" spans="1:14" ht="39" customHeight="1" x14ac:dyDescent="0.35">
      <c r="A51" s="8" t="s">
        <v>340</v>
      </c>
      <c r="B51" s="7" t="s">
        <v>342</v>
      </c>
      <c r="C51" s="8" t="s">
        <v>17</v>
      </c>
      <c r="D51" s="8" t="s">
        <v>316</v>
      </c>
      <c r="E51" s="8" t="s">
        <v>259</v>
      </c>
      <c r="F51" s="8" t="s">
        <v>235</v>
      </c>
      <c r="G51" s="8" t="s">
        <v>329</v>
      </c>
      <c r="H51" s="8" t="s">
        <v>330</v>
      </c>
      <c r="I51" s="8" t="s">
        <v>233</v>
      </c>
      <c r="J51" s="8" t="s">
        <v>234</v>
      </c>
      <c r="K51" s="8" t="s">
        <v>252</v>
      </c>
      <c r="L51" s="124" t="s">
        <v>255</v>
      </c>
      <c r="M51" s="125"/>
      <c r="N51" s="126"/>
    </row>
    <row r="52" spans="1:14" x14ac:dyDescent="0.35">
      <c r="A52" s="1">
        <v>16</v>
      </c>
      <c r="B52" s="10" t="s">
        <v>18</v>
      </c>
      <c r="C52" s="3" t="s">
        <v>261</v>
      </c>
      <c r="D52" s="3" t="s">
        <v>262</v>
      </c>
      <c r="E52" s="3">
        <v>1</v>
      </c>
      <c r="F52" s="38"/>
      <c r="G52" s="39"/>
      <c r="H52" s="48" t="str">
        <f>IFERROR(VLOOKUP(G52,params!$G$1:$H$6,2,FALSE),"")</f>
        <v/>
      </c>
      <c r="I52" s="3">
        <v>5</v>
      </c>
      <c r="J52" s="3">
        <f>IF(C52="Activo",I52,0)</f>
        <v>0</v>
      </c>
      <c r="K52" s="33">
        <f t="shared" ref="K52:K59" si="2">IFERROR(IF(AND(C52="Desactivo",F52&gt;0),F52/E52*I52*H52,IF(F52&lt;=E52,F52/E52*J52*H52,IF(F52&gt;E52,"Excesso de Evidênicias",0))),0)</f>
        <v>0</v>
      </c>
      <c r="L52" s="127"/>
      <c r="M52" s="128"/>
      <c r="N52" s="129"/>
    </row>
    <row r="53" spans="1:14" x14ac:dyDescent="0.35">
      <c r="A53" s="1">
        <v>17</v>
      </c>
      <c r="B53" s="10" t="s">
        <v>19</v>
      </c>
      <c r="C53" s="3" t="s">
        <v>261</v>
      </c>
      <c r="D53" s="3" t="s">
        <v>262</v>
      </c>
      <c r="E53" s="3">
        <v>1</v>
      </c>
      <c r="F53" s="38"/>
      <c r="G53" s="39"/>
      <c r="H53" s="48" t="str">
        <f>IFERROR(VLOOKUP(G53,params!$G$1:$H$6,2,FALSE),"")</f>
        <v/>
      </c>
      <c r="I53" s="3">
        <v>3.5</v>
      </c>
      <c r="J53" s="3">
        <f t="shared" ref="J53:J59" si="3">IF(C53="Activo",I53,0)</f>
        <v>0</v>
      </c>
      <c r="K53" s="33">
        <f t="shared" si="2"/>
        <v>0</v>
      </c>
      <c r="L53" s="127"/>
      <c r="M53" s="128"/>
      <c r="N53" s="129"/>
    </row>
    <row r="54" spans="1:14" ht="28" x14ac:dyDescent="0.35">
      <c r="A54" s="1">
        <v>18</v>
      </c>
      <c r="B54" s="10" t="s">
        <v>20</v>
      </c>
      <c r="C54" s="3" t="s">
        <v>261</v>
      </c>
      <c r="D54" s="3" t="s">
        <v>262</v>
      </c>
      <c r="E54" s="3">
        <v>1</v>
      </c>
      <c r="F54" s="38"/>
      <c r="G54" s="39"/>
      <c r="H54" s="48" t="str">
        <f>IFERROR(VLOOKUP(G54,params!$G$1:$H$6,2,FALSE),"")</f>
        <v/>
      </c>
      <c r="I54" s="3">
        <v>2.5</v>
      </c>
      <c r="J54" s="3">
        <f t="shared" si="3"/>
        <v>0</v>
      </c>
      <c r="K54" s="33">
        <f t="shared" si="2"/>
        <v>0</v>
      </c>
      <c r="L54" s="127"/>
      <c r="M54" s="128"/>
      <c r="N54" s="129"/>
    </row>
    <row r="55" spans="1:14" x14ac:dyDescent="0.35">
      <c r="A55" s="1">
        <v>19</v>
      </c>
      <c r="B55" s="4" t="s">
        <v>21</v>
      </c>
      <c r="C55" s="3" t="s">
        <v>261</v>
      </c>
      <c r="D55" s="3" t="s">
        <v>262</v>
      </c>
      <c r="E55" s="3">
        <v>1</v>
      </c>
      <c r="F55" s="38"/>
      <c r="G55" s="39"/>
      <c r="H55" s="48" t="str">
        <f>IFERROR(VLOOKUP(G55,params!$G$1:$H$6,2,FALSE),"")</f>
        <v/>
      </c>
      <c r="I55" s="3">
        <v>2</v>
      </c>
      <c r="J55" s="3">
        <f t="shared" si="3"/>
        <v>0</v>
      </c>
      <c r="K55" s="33">
        <f t="shared" si="2"/>
        <v>0</v>
      </c>
      <c r="L55" s="127"/>
      <c r="M55" s="128"/>
      <c r="N55" s="129"/>
    </row>
    <row r="56" spans="1:14" x14ac:dyDescent="0.35">
      <c r="A56" s="1">
        <v>20</v>
      </c>
      <c r="B56" s="4" t="s">
        <v>22</v>
      </c>
      <c r="C56" s="3" t="s">
        <v>261</v>
      </c>
      <c r="D56" s="3" t="s">
        <v>262</v>
      </c>
      <c r="E56" s="3">
        <v>1</v>
      </c>
      <c r="F56" s="38"/>
      <c r="G56" s="39"/>
      <c r="H56" s="48" t="str">
        <f>IFERROR(VLOOKUP(G56,params!$G$1:$H$6,2,FALSE),"")</f>
        <v/>
      </c>
      <c r="I56" s="3">
        <v>1.5</v>
      </c>
      <c r="J56" s="3">
        <f t="shared" si="3"/>
        <v>0</v>
      </c>
      <c r="K56" s="33">
        <f t="shared" si="2"/>
        <v>0</v>
      </c>
      <c r="L56" s="127"/>
      <c r="M56" s="128"/>
      <c r="N56" s="129"/>
    </row>
    <row r="57" spans="1:14" x14ac:dyDescent="0.35">
      <c r="A57" s="1">
        <v>21</v>
      </c>
      <c r="B57" s="4" t="s">
        <v>23</v>
      </c>
      <c r="C57" s="3" t="s">
        <v>261</v>
      </c>
      <c r="D57" s="3" t="s">
        <v>262</v>
      </c>
      <c r="E57" s="3">
        <v>1</v>
      </c>
      <c r="F57" s="38"/>
      <c r="G57" s="39"/>
      <c r="H57" s="48" t="str">
        <f>IFERROR(VLOOKUP(G57,params!$G$1:$H$6,2,FALSE),"")</f>
        <v/>
      </c>
      <c r="I57" s="3">
        <v>1</v>
      </c>
      <c r="J57" s="3">
        <f t="shared" si="3"/>
        <v>0</v>
      </c>
      <c r="K57" s="33">
        <f t="shared" si="2"/>
        <v>0</v>
      </c>
      <c r="L57" s="127"/>
      <c r="M57" s="128"/>
      <c r="N57" s="129"/>
    </row>
    <row r="58" spans="1:14" x14ac:dyDescent="0.35">
      <c r="A58" s="1">
        <v>22</v>
      </c>
      <c r="B58" s="4" t="s">
        <v>24</v>
      </c>
      <c r="C58" s="3" t="s">
        <v>261</v>
      </c>
      <c r="D58" s="3" t="s">
        <v>262</v>
      </c>
      <c r="E58" s="3">
        <v>1</v>
      </c>
      <c r="F58" s="38"/>
      <c r="G58" s="39"/>
      <c r="H58" s="48" t="str">
        <f>IFERROR(VLOOKUP(G58,params!$G$1:$H$6,2,FALSE),"")</f>
        <v/>
      </c>
      <c r="I58" s="3">
        <v>1</v>
      </c>
      <c r="J58" s="3">
        <f t="shared" si="3"/>
        <v>0</v>
      </c>
      <c r="K58" s="33">
        <f t="shared" si="2"/>
        <v>0</v>
      </c>
      <c r="L58" s="127"/>
      <c r="M58" s="128"/>
      <c r="N58" s="129"/>
    </row>
    <row r="59" spans="1:14" x14ac:dyDescent="0.35">
      <c r="A59" s="1">
        <v>23</v>
      </c>
      <c r="B59" s="4" t="s">
        <v>25</v>
      </c>
      <c r="C59" s="3" t="s">
        <v>261</v>
      </c>
      <c r="D59" s="3" t="s">
        <v>262</v>
      </c>
      <c r="E59" s="3">
        <v>1</v>
      </c>
      <c r="F59" s="38"/>
      <c r="G59" s="39"/>
      <c r="H59" s="48" t="str">
        <f>IFERROR(VLOOKUP(G59,params!$G$1:$H$6,2,FALSE),"")</f>
        <v/>
      </c>
      <c r="I59" s="3">
        <v>0.5</v>
      </c>
      <c r="J59" s="3">
        <f t="shared" si="3"/>
        <v>0</v>
      </c>
      <c r="K59" s="33">
        <f t="shared" si="2"/>
        <v>0</v>
      </c>
      <c r="L59" s="127"/>
      <c r="M59" s="128"/>
      <c r="N59" s="129"/>
    </row>
    <row r="60" spans="1:14" x14ac:dyDescent="0.35">
      <c r="I60" s="14" t="s">
        <v>309</v>
      </c>
      <c r="J60" s="34">
        <f>SUM(J52:J59)</f>
        <v>0</v>
      </c>
      <c r="K60" s="34">
        <f>SUM(K52:K59)</f>
        <v>0</v>
      </c>
    </row>
    <row r="62" spans="1:14" ht="15" x14ac:dyDescent="0.35">
      <c r="A62" s="139" t="s">
        <v>26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1:14" ht="39" customHeight="1" x14ac:dyDescent="0.35">
      <c r="A63" s="8" t="s">
        <v>340</v>
      </c>
      <c r="B63" s="7" t="s">
        <v>342</v>
      </c>
      <c r="C63" s="8" t="s">
        <v>17</v>
      </c>
      <c r="D63" s="8" t="s">
        <v>316</v>
      </c>
      <c r="E63" s="8" t="s">
        <v>259</v>
      </c>
      <c r="F63" s="8" t="s">
        <v>235</v>
      </c>
      <c r="G63" s="8" t="s">
        <v>329</v>
      </c>
      <c r="H63" s="8" t="s">
        <v>330</v>
      </c>
      <c r="I63" s="8" t="s">
        <v>233</v>
      </c>
      <c r="J63" s="8" t="s">
        <v>234</v>
      </c>
      <c r="K63" s="8" t="s">
        <v>252</v>
      </c>
      <c r="L63" s="124" t="s">
        <v>255</v>
      </c>
      <c r="M63" s="125"/>
      <c r="N63" s="126"/>
    </row>
    <row r="64" spans="1:14" x14ac:dyDescent="0.35">
      <c r="A64" s="1">
        <v>24</v>
      </c>
      <c r="B64" s="4" t="s">
        <v>27</v>
      </c>
      <c r="C64" s="3" t="s">
        <v>261</v>
      </c>
      <c r="D64" s="3" t="s">
        <v>262</v>
      </c>
      <c r="E64" s="22">
        <v>1</v>
      </c>
      <c r="F64" s="38"/>
      <c r="G64" s="39"/>
      <c r="H64" s="48" t="str">
        <f>IFERROR(VLOOKUP(G64,params!$G$1:$H$6,2,FALSE),"")</f>
        <v/>
      </c>
      <c r="I64" s="3">
        <v>4</v>
      </c>
      <c r="J64" s="3">
        <f>IF(C64="Activo",I64,0)</f>
        <v>0</v>
      </c>
      <c r="K64" s="33">
        <f t="shared" ref="K64:K69" si="4">IFERROR(IF(AND(C64="Desactivo",F64&gt;0),F64/E64*I64*H64,IF(F64&lt;=E64,F64/E64*J64*H64,IF(F64&gt;E64,"Excesso de Evidênicias",0))),0)</f>
        <v>0</v>
      </c>
      <c r="L64" s="127"/>
      <c r="M64" s="128"/>
      <c r="N64" s="129"/>
    </row>
    <row r="65" spans="1:14" x14ac:dyDescent="0.35">
      <c r="A65" s="1">
        <v>25</v>
      </c>
      <c r="B65" s="4" t="s">
        <v>28</v>
      </c>
      <c r="C65" s="3" t="s">
        <v>261</v>
      </c>
      <c r="D65" s="3" t="s">
        <v>262</v>
      </c>
      <c r="E65" s="22">
        <v>1</v>
      </c>
      <c r="F65" s="38"/>
      <c r="G65" s="39"/>
      <c r="H65" s="48" t="str">
        <f>IFERROR(VLOOKUP(G65,params!$G$1:$H$6,2,FALSE),"")</f>
        <v/>
      </c>
      <c r="I65" s="3">
        <v>3</v>
      </c>
      <c r="J65" s="3">
        <f t="shared" ref="J65:J69" si="5">IF(C65="Activo",I65,0)</f>
        <v>0</v>
      </c>
      <c r="K65" s="33">
        <f t="shared" si="4"/>
        <v>0</v>
      </c>
      <c r="L65" s="127"/>
      <c r="M65" s="128"/>
      <c r="N65" s="129"/>
    </row>
    <row r="66" spans="1:14" x14ac:dyDescent="0.35">
      <c r="A66" s="1">
        <v>26</v>
      </c>
      <c r="B66" s="4" t="s">
        <v>29</v>
      </c>
      <c r="C66" s="3" t="s">
        <v>261</v>
      </c>
      <c r="D66" s="3" t="s">
        <v>262</v>
      </c>
      <c r="E66" s="22">
        <v>1</v>
      </c>
      <c r="F66" s="38"/>
      <c r="G66" s="39"/>
      <c r="H66" s="48" t="str">
        <f>IFERROR(VLOOKUP(G66,params!$G$1:$H$6,2,FALSE),"")</f>
        <v/>
      </c>
      <c r="I66" s="3">
        <v>3</v>
      </c>
      <c r="J66" s="3">
        <f t="shared" si="5"/>
        <v>0</v>
      </c>
      <c r="K66" s="33">
        <f t="shared" si="4"/>
        <v>0</v>
      </c>
      <c r="L66" s="127"/>
      <c r="M66" s="128"/>
      <c r="N66" s="129"/>
    </row>
    <row r="67" spans="1:14" x14ac:dyDescent="0.35">
      <c r="A67" s="1">
        <v>27</v>
      </c>
      <c r="B67" s="4" t="s">
        <v>30</v>
      </c>
      <c r="C67" s="3" t="s">
        <v>261</v>
      </c>
      <c r="D67" s="3" t="s">
        <v>262</v>
      </c>
      <c r="E67" s="22">
        <v>1</v>
      </c>
      <c r="F67" s="38"/>
      <c r="G67" s="39"/>
      <c r="H67" s="48" t="str">
        <f>IFERROR(VLOOKUP(G67,params!$G$1:$H$6,2,FALSE),"")</f>
        <v/>
      </c>
      <c r="I67" s="3">
        <v>2</v>
      </c>
      <c r="J67" s="3">
        <f t="shared" si="5"/>
        <v>0</v>
      </c>
      <c r="K67" s="33">
        <f t="shared" si="4"/>
        <v>0</v>
      </c>
      <c r="L67" s="127"/>
      <c r="M67" s="128"/>
      <c r="N67" s="129"/>
    </row>
    <row r="68" spans="1:14" x14ac:dyDescent="0.35">
      <c r="A68" s="1">
        <v>28</v>
      </c>
      <c r="B68" s="4" t="s">
        <v>31</v>
      </c>
      <c r="C68" s="3" t="s">
        <v>261</v>
      </c>
      <c r="D68" s="3" t="s">
        <v>262</v>
      </c>
      <c r="E68" s="22">
        <v>1</v>
      </c>
      <c r="F68" s="38"/>
      <c r="G68" s="39"/>
      <c r="H68" s="48" t="str">
        <f>IFERROR(VLOOKUP(G68,params!$G$1:$H$6,2,FALSE),"")</f>
        <v/>
      </c>
      <c r="I68" s="3">
        <v>1</v>
      </c>
      <c r="J68" s="3">
        <f t="shared" si="5"/>
        <v>0</v>
      </c>
      <c r="K68" s="33">
        <f t="shared" si="4"/>
        <v>0</v>
      </c>
      <c r="L68" s="127"/>
      <c r="M68" s="128"/>
      <c r="N68" s="129"/>
    </row>
    <row r="69" spans="1:14" x14ac:dyDescent="0.35">
      <c r="A69" s="1">
        <v>29</v>
      </c>
      <c r="B69" s="4" t="s">
        <v>32</v>
      </c>
      <c r="C69" s="3" t="s">
        <v>261</v>
      </c>
      <c r="D69" s="3" t="s">
        <v>262</v>
      </c>
      <c r="E69" s="22">
        <v>1</v>
      </c>
      <c r="F69" s="38"/>
      <c r="G69" s="39"/>
      <c r="H69" s="48" t="str">
        <f>IFERROR(VLOOKUP(G69,params!$G$1:$H$6,2,FALSE),"")</f>
        <v/>
      </c>
      <c r="I69" s="3">
        <v>0.5</v>
      </c>
      <c r="J69" s="3">
        <f t="shared" si="5"/>
        <v>0</v>
      </c>
      <c r="K69" s="33">
        <f t="shared" si="4"/>
        <v>0</v>
      </c>
      <c r="L69" s="127"/>
      <c r="M69" s="128"/>
      <c r="N69" s="129"/>
    </row>
    <row r="70" spans="1:14" x14ac:dyDescent="0.35">
      <c r="I70" s="14" t="s">
        <v>309</v>
      </c>
      <c r="J70" s="34">
        <f>SUM(J64:J69)</f>
        <v>0</v>
      </c>
      <c r="K70" s="34">
        <f>SUM(K64:K69)</f>
        <v>0</v>
      </c>
    </row>
    <row r="72" spans="1:14" ht="15" x14ac:dyDescent="0.35">
      <c r="A72" s="139" t="s">
        <v>33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</row>
    <row r="73" spans="1:14" ht="39" customHeight="1" x14ac:dyDescent="0.35">
      <c r="A73" s="8" t="s">
        <v>340</v>
      </c>
      <c r="B73" s="7" t="s">
        <v>342</v>
      </c>
      <c r="C73" s="8" t="s">
        <v>17</v>
      </c>
      <c r="D73" s="8" t="s">
        <v>316</v>
      </c>
      <c r="E73" s="8" t="s">
        <v>259</v>
      </c>
      <c r="F73" s="8" t="s">
        <v>235</v>
      </c>
      <c r="G73" s="8" t="s">
        <v>329</v>
      </c>
      <c r="H73" s="8" t="s">
        <v>330</v>
      </c>
      <c r="I73" s="8" t="s">
        <v>233</v>
      </c>
      <c r="J73" s="8" t="s">
        <v>234</v>
      </c>
      <c r="K73" s="8" t="s">
        <v>252</v>
      </c>
      <c r="L73" s="124" t="s">
        <v>255</v>
      </c>
      <c r="M73" s="125"/>
      <c r="N73" s="126"/>
    </row>
    <row r="74" spans="1:14" x14ac:dyDescent="0.35">
      <c r="A74" s="1">
        <v>30</v>
      </c>
      <c r="B74" s="4" t="s">
        <v>34</v>
      </c>
      <c r="C74" s="3" t="s">
        <v>261</v>
      </c>
      <c r="D74" s="3" t="s">
        <v>262</v>
      </c>
      <c r="E74" s="3">
        <v>1</v>
      </c>
      <c r="F74" s="38"/>
      <c r="G74" s="39" t="s">
        <v>322</v>
      </c>
      <c r="H74" s="48">
        <f>IFERROR(VLOOKUP(G74,params!$G$1:$H$6,2,FALSE),"")</f>
        <v>1</v>
      </c>
      <c r="I74" s="3">
        <v>5</v>
      </c>
      <c r="J74" s="3">
        <f t="shared" ref="J74:J81" si="6">IF(C74="Activo",I74,0)</f>
        <v>0</v>
      </c>
      <c r="K74" s="33">
        <f t="shared" ref="K74:K81" si="7">IFERROR(IF(AND(C74="Desactivo",F74&gt;0),F74/E74*I74*H74,IF(F74&lt;=E74,F74/E74*J74*H74,IF(F74&gt;E74,"Excesso de Evidênicias",0))),0)</f>
        <v>0</v>
      </c>
      <c r="L74" s="127"/>
      <c r="M74" s="128"/>
      <c r="N74" s="129"/>
    </row>
    <row r="75" spans="1:14" x14ac:dyDescent="0.35">
      <c r="A75" s="1">
        <v>31</v>
      </c>
      <c r="B75" s="4" t="s">
        <v>35</v>
      </c>
      <c r="C75" s="3" t="s">
        <v>260</v>
      </c>
      <c r="D75" s="3" t="s">
        <v>262</v>
      </c>
      <c r="E75" s="3">
        <v>1</v>
      </c>
      <c r="F75" s="38"/>
      <c r="G75" s="39"/>
      <c r="H75" s="48" t="str">
        <f>IFERROR(VLOOKUP(G75,params!$G$1:$H$6,2,FALSE),"")</f>
        <v/>
      </c>
      <c r="I75" s="3">
        <v>3.5</v>
      </c>
      <c r="J75" s="3">
        <f t="shared" si="6"/>
        <v>3.5</v>
      </c>
      <c r="K75" s="33">
        <f t="shared" si="7"/>
        <v>0</v>
      </c>
      <c r="L75" s="127"/>
      <c r="M75" s="128"/>
      <c r="N75" s="129"/>
    </row>
    <row r="76" spans="1:14" ht="28" x14ac:dyDescent="0.35">
      <c r="A76" s="1">
        <v>32</v>
      </c>
      <c r="B76" s="4" t="s">
        <v>36</v>
      </c>
      <c r="C76" s="3" t="s">
        <v>260</v>
      </c>
      <c r="D76" s="3" t="s">
        <v>262</v>
      </c>
      <c r="E76" s="3">
        <v>1</v>
      </c>
      <c r="F76" s="38"/>
      <c r="G76" s="39"/>
      <c r="H76" s="48" t="str">
        <f>IFERROR(VLOOKUP(G76,params!$G$1:$H$6,2,FALSE),"")</f>
        <v/>
      </c>
      <c r="I76" s="3">
        <v>3</v>
      </c>
      <c r="J76" s="3">
        <f t="shared" si="6"/>
        <v>3</v>
      </c>
      <c r="K76" s="33">
        <f t="shared" si="7"/>
        <v>0</v>
      </c>
      <c r="L76" s="127"/>
      <c r="M76" s="128"/>
      <c r="N76" s="129"/>
    </row>
    <row r="77" spans="1:14" ht="28" x14ac:dyDescent="0.35">
      <c r="A77" s="1">
        <v>33</v>
      </c>
      <c r="B77" s="4" t="s">
        <v>37</v>
      </c>
      <c r="C77" s="3" t="s">
        <v>260</v>
      </c>
      <c r="D77" s="3" t="s">
        <v>262</v>
      </c>
      <c r="E77" s="3">
        <v>1</v>
      </c>
      <c r="F77" s="38"/>
      <c r="G77" s="39"/>
      <c r="H77" s="48" t="str">
        <f>IFERROR(VLOOKUP(G77,params!$G$1:$H$6,2,FALSE),"")</f>
        <v/>
      </c>
      <c r="I77" s="3">
        <v>2</v>
      </c>
      <c r="J77" s="3">
        <f t="shared" si="6"/>
        <v>2</v>
      </c>
      <c r="K77" s="33">
        <f t="shared" si="7"/>
        <v>0</v>
      </c>
      <c r="L77" s="127"/>
      <c r="M77" s="128"/>
      <c r="N77" s="129"/>
    </row>
    <row r="78" spans="1:14" ht="28" x14ac:dyDescent="0.35">
      <c r="A78" s="1">
        <v>34</v>
      </c>
      <c r="B78" s="4" t="s">
        <v>38</v>
      </c>
      <c r="C78" s="3" t="s">
        <v>261</v>
      </c>
      <c r="D78" s="3" t="s">
        <v>262</v>
      </c>
      <c r="E78" s="3">
        <v>1</v>
      </c>
      <c r="F78" s="38"/>
      <c r="G78" s="39"/>
      <c r="H78" s="48" t="str">
        <f>IFERROR(VLOOKUP(G78,params!$G$1:$H$6,2,FALSE),"")</f>
        <v/>
      </c>
      <c r="I78" s="3">
        <v>1.5</v>
      </c>
      <c r="J78" s="3">
        <f t="shared" si="6"/>
        <v>0</v>
      </c>
      <c r="K78" s="33">
        <f t="shared" si="7"/>
        <v>0</v>
      </c>
      <c r="L78" s="127"/>
      <c r="M78" s="128"/>
      <c r="N78" s="129"/>
    </row>
    <row r="79" spans="1:14" ht="28" x14ac:dyDescent="0.35">
      <c r="A79" s="1">
        <v>35</v>
      </c>
      <c r="B79" s="4" t="s">
        <v>39</v>
      </c>
      <c r="C79" s="3" t="s">
        <v>261</v>
      </c>
      <c r="D79" s="3" t="s">
        <v>262</v>
      </c>
      <c r="E79" s="3">
        <v>1</v>
      </c>
      <c r="F79" s="38"/>
      <c r="G79" s="39"/>
      <c r="H79" s="48" t="str">
        <f>IFERROR(VLOOKUP(G79,params!$G$1:$H$6,2,FALSE),"")</f>
        <v/>
      </c>
      <c r="I79" s="3">
        <v>1.5</v>
      </c>
      <c r="J79" s="3">
        <f t="shared" si="6"/>
        <v>0</v>
      </c>
      <c r="K79" s="33">
        <f t="shared" si="7"/>
        <v>0</v>
      </c>
      <c r="L79" s="127"/>
      <c r="M79" s="128"/>
      <c r="N79" s="129"/>
    </row>
    <row r="80" spans="1:14" ht="28" x14ac:dyDescent="0.35">
      <c r="A80" s="1">
        <v>36</v>
      </c>
      <c r="B80" s="4" t="s">
        <v>40</v>
      </c>
      <c r="C80" s="3" t="s">
        <v>261</v>
      </c>
      <c r="D80" s="3" t="s">
        <v>262</v>
      </c>
      <c r="E80" s="3">
        <v>1</v>
      </c>
      <c r="F80" s="38"/>
      <c r="G80" s="39"/>
      <c r="H80" s="48" t="str">
        <f>IFERROR(VLOOKUP(G80,params!$G$1:$H$6,2,FALSE),"")</f>
        <v/>
      </c>
      <c r="I80" s="3">
        <v>1</v>
      </c>
      <c r="J80" s="3">
        <f t="shared" si="6"/>
        <v>0</v>
      </c>
      <c r="K80" s="33">
        <f t="shared" si="7"/>
        <v>0</v>
      </c>
      <c r="L80" s="127"/>
      <c r="M80" s="128"/>
      <c r="N80" s="129"/>
    </row>
    <row r="81" spans="1:15" x14ac:dyDescent="0.35">
      <c r="A81" s="1">
        <v>37</v>
      </c>
      <c r="B81" s="4" t="s">
        <v>41</v>
      </c>
      <c r="C81" s="3" t="s">
        <v>260</v>
      </c>
      <c r="D81" s="3" t="s">
        <v>262</v>
      </c>
      <c r="E81" s="3">
        <v>1</v>
      </c>
      <c r="F81" s="38"/>
      <c r="G81" s="39"/>
      <c r="H81" s="48" t="str">
        <f>IFERROR(VLOOKUP(G81,params!$G$1:$H$6,2,FALSE),"")</f>
        <v/>
      </c>
      <c r="I81" s="3">
        <v>2.5</v>
      </c>
      <c r="J81" s="3">
        <f t="shared" si="6"/>
        <v>2.5</v>
      </c>
      <c r="K81" s="33">
        <f t="shared" si="7"/>
        <v>0</v>
      </c>
      <c r="L81" s="127"/>
      <c r="M81" s="128"/>
      <c r="N81" s="129"/>
      <c r="O81" s="23"/>
    </row>
    <row r="82" spans="1:15" x14ac:dyDescent="0.35">
      <c r="I82" s="14" t="s">
        <v>309</v>
      </c>
      <c r="J82" s="34">
        <f>SUM(J74:J81)</f>
        <v>11</v>
      </c>
      <c r="K82" s="34">
        <f>SUM(K74:K81)</f>
        <v>0</v>
      </c>
    </row>
    <row r="84" spans="1:15" ht="15" x14ac:dyDescent="0.35">
      <c r="A84" s="139" t="s">
        <v>42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</row>
    <row r="85" spans="1:15" ht="26" customHeight="1" x14ac:dyDescent="0.35">
      <c r="A85" s="8" t="s">
        <v>340</v>
      </c>
      <c r="B85" s="7" t="s">
        <v>342</v>
      </c>
      <c r="C85" s="11" t="s">
        <v>17</v>
      </c>
      <c r="D85" s="11" t="s">
        <v>316</v>
      </c>
      <c r="E85" s="11" t="s">
        <v>259</v>
      </c>
      <c r="F85" s="8" t="s">
        <v>235</v>
      </c>
      <c r="G85" s="8" t="s">
        <v>329</v>
      </c>
      <c r="H85" s="8" t="s">
        <v>330</v>
      </c>
      <c r="I85" s="8" t="s">
        <v>233</v>
      </c>
      <c r="J85" s="8" t="s">
        <v>234</v>
      </c>
      <c r="K85" s="8" t="s">
        <v>252</v>
      </c>
      <c r="L85" s="124" t="s">
        <v>255</v>
      </c>
      <c r="M85" s="125"/>
      <c r="N85" s="126"/>
    </row>
    <row r="86" spans="1:15" x14ac:dyDescent="0.35">
      <c r="A86" s="1">
        <v>38</v>
      </c>
      <c r="B86" s="2" t="s">
        <v>43</v>
      </c>
      <c r="C86" s="3" t="s">
        <v>261</v>
      </c>
      <c r="D86" s="3" t="s">
        <v>262</v>
      </c>
      <c r="E86" s="3">
        <v>1</v>
      </c>
      <c r="F86" s="38"/>
      <c r="G86" s="39" t="s">
        <v>322</v>
      </c>
      <c r="H86" s="48">
        <f>IFERROR(VLOOKUP(G86,params!$G$1:$H$6,2,FALSE),"")</f>
        <v>1</v>
      </c>
      <c r="I86" s="3">
        <v>5</v>
      </c>
      <c r="J86" s="3">
        <f t="shared" ref="J86:J92" si="8">IF(C86="Activo",I86,0)</f>
        <v>0</v>
      </c>
      <c r="K86" s="33">
        <f t="shared" ref="K86:K92" si="9">IFERROR(IF(AND(C86="Desactivo",F86&gt;0),F86/E86*I86*H86,IF(F86&lt;=E86,F86/E86*J86*H86,IF(F86&gt;E86,"Excesso de Evidênicias",0))),0)</f>
        <v>0</v>
      </c>
      <c r="L86" s="127"/>
      <c r="M86" s="128"/>
      <c r="N86" s="129"/>
    </row>
    <row r="87" spans="1:15" x14ac:dyDescent="0.35">
      <c r="A87" s="1">
        <v>39</v>
      </c>
      <c r="B87" s="2" t="s">
        <v>44</v>
      </c>
      <c r="C87" s="3" t="s">
        <v>261</v>
      </c>
      <c r="D87" s="3" t="s">
        <v>262</v>
      </c>
      <c r="E87" s="3">
        <v>1</v>
      </c>
      <c r="F87" s="38"/>
      <c r="G87" s="39"/>
      <c r="H87" s="48" t="str">
        <f>IFERROR(VLOOKUP(G87,params!$G$1:$H$6,2,FALSE),"")</f>
        <v/>
      </c>
      <c r="I87" s="3">
        <v>3</v>
      </c>
      <c r="J87" s="3">
        <f t="shared" si="8"/>
        <v>0</v>
      </c>
      <c r="K87" s="33">
        <f t="shared" si="9"/>
        <v>0</v>
      </c>
      <c r="L87" s="127"/>
      <c r="M87" s="128"/>
      <c r="N87" s="129"/>
    </row>
    <row r="88" spans="1:15" x14ac:dyDescent="0.35">
      <c r="A88" s="1">
        <v>40</v>
      </c>
      <c r="B88" s="2" t="s">
        <v>45</v>
      </c>
      <c r="C88" s="3" t="s">
        <v>261</v>
      </c>
      <c r="D88" s="3" t="s">
        <v>262</v>
      </c>
      <c r="E88" s="3">
        <v>1</v>
      </c>
      <c r="F88" s="38"/>
      <c r="G88" s="39"/>
      <c r="H88" s="48" t="str">
        <f>IFERROR(VLOOKUP(G88,params!$G$1:$H$6,2,FALSE),"")</f>
        <v/>
      </c>
      <c r="I88" s="3">
        <v>2</v>
      </c>
      <c r="J88" s="3">
        <f t="shared" si="8"/>
        <v>0</v>
      </c>
      <c r="K88" s="33">
        <f t="shared" si="9"/>
        <v>0</v>
      </c>
      <c r="L88" s="127"/>
      <c r="M88" s="128"/>
      <c r="N88" s="129"/>
    </row>
    <row r="89" spans="1:15" x14ac:dyDescent="0.35">
      <c r="A89" s="1">
        <v>41</v>
      </c>
      <c r="B89" s="2" t="s">
        <v>46</v>
      </c>
      <c r="C89" s="3" t="s">
        <v>261</v>
      </c>
      <c r="D89" s="3" t="s">
        <v>262</v>
      </c>
      <c r="E89" s="3">
        <v>1</v>
      </c>
      <c r="F89" s="38"/>
      <c r="G89" s="39"/>
      <c r="H89" s="48" t="str">
        <f>IFERROR(VLOOKUP(G89,params!$G$1:$H$6,2,FALSE),"")</f>
        <v/>
      </c>
      <c r="I89" s="3">
        <v>1.5</v>
      </c>
      <c r="J89" s="3">
        <f t="shared" si="8"/>
        <v>0</v>
      </c>
      <c r="K89" s="33">
        <f t="shared" si="9"/>
        <v>0</v>
      </c>
      <c r="L89" s="127"/>
      <c r="M89" s="128"/>
      <c r="N89" s="129"/>
    </row>
    <row r="90" spans="1:15" ht="28" x14ac:dyDescent="0.35">
      <c r="A90" s="1">
        <v>42</v>
      </c>
      <c r="B90" s="2" t="s">
        <v>47</v>
      </c>
      <c r="C90" s="3" t="s">
        <v>261</v>
      </c>
      <c r="D90" s="3" t="s">
        <v>262</v>
      </c>
      <c r="E90" s="3">
        <v>1</v>
      </c>
      <c r="F90" s="38"/>
      <c r="G90" s="39"/>
      <c r="H90" s="48" t="str">
        <f>IFERROR(VLOOKUP(G90,params!$G$1:$H$6,2,FALSE),"")</f>
        <v/>
      </c>
      <c r="I90" s="3">
        <v>1.5</v>
      </c>
      <c r="J90" s="3">
        <f t="shared" si="8"/>
        <v>0</v>
      </c>
      <c r="K90" s="33">
        <f t="shared" si="9"/>
        <v>0</v>
      </c>
      <c r="L90" s="127"/>
      <c r="M90" s="128"/>
      <c r="N90" s="129"/>
    </row>
    <row r="91" spans="1:15" ht="28" x14ac:dyDescent="0.35">
      <c r="A91" s="1">
        <v>43</v>
      </c>
      <c r="B91" s="2" t="s">
        <v>48</v>
      </c>
      <c r="C91" s="3" t="s">
        <v>261</v>
      </c>
      <c r="D91" s="3" t="s">
        <v>262</v>
      </c>
      <c r="E91" s="3">
        <v>1</v>
      </c>
      <c r="F91" s="38"/>
      <c r="G91" s="39"/>
      <c r="H91" s="48" t="str">
        <f>IFERROR(VLOOKUP(G91,params!$G$1:$H$6,2,FALSE),"")</f>
        <v/>
      </c>
      <c r="I91" s="3">
        <v>1</v>
      </c>
      <c r="J91" s="3">
        <f t="shared" si="8"/>
        <v>0</v>
      </c>
      <c r="K91" s="33">
        <f t="shared" si="9"/>
        <v>0</v>
      </c>
      <c r="L91" s="127"/>
      <c r="M91" s="128"/>
      <c r="N91" s="129"/>
    </row>
    <row r="92" spans="1:15" ht="28" x14ac:dyDescent="0.35">
      <c r="A92" s="1">
        <v>44</v>
      </c>
      <c r="B92" s="2" t="s">
        <v>49</v>
      </c>
      <c r="C92" s="3" t="s">
        <v>261</v>
      </c>
      <c r="D92" s="3" t="s">
        <v>262</v>
      </c>
      <c r="E92" s="3">
        <v>1</v>
      </c>
      <c r="F92" s="38"/>
      <c r="G92" s="39"/>
      <c r="H92" s="48" t="str">
        <f>IFERROR(VLOOKUP(G92,params!$G$1:$H$6,2,FALSE),"")</f>
        <v/>
      </c>
      <c r="I92" s="3">
        <v>0.5</v>
      </c>
      <c r="J92" s="3">
        <f t="shared" si="8"/>
        <v>0</v>
      </c>
      <c r="K92" s="33">
        <f t="shared" si="9"/>
        <v>0</v>
      </c>
      <c r="L92" s="127"/>
      <c r="M92" s="128"/>
      <c r="N92" s="129"/>
    </row>
    <row r="93" spans="1:15" x14ac:dyDescent="0.35">
      <c r="I93" s="14" t="s">
        <v>309</v>
      </c>
      <c r="J93" s="34">
        <f>SUM(J86:J92)</f>
        <v>0</v>
      </c>
      <c r="K93" s="34">
        <f>SUM(K86:K92)</f>
        <v>0</v>
      </c>
    </row>
    <row r="95" spans="1:15" ht="15" x14ac:dyDescent="0.35">
      <c r="A95" s="139" t="s">
        <v>210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</row>
    <row r="96" spans="1:15" ht="39" customHeight="1" x14ac:dyDescent="0.35">
      <c r="A96" s="8" t="s">
        <v>340</v>
      </c>
      <c r="B96" s="7" t="s">
        <v>342</v>
      </c>
      <c r="C96" s="8" t="s">
        <v>17</v>
      </c>
      <c r="D96" s="8" t="s">
        <v>316</v>
      </c>
      <c r="E96" s="8" t="s">
        <v>259</v>
      </c>
      <c r="F96" s="8" t="s">
        <v>235</v>
      </c>
      <c r="G96" s="8" t="s">
        <v>329</v>
      </c>
      <c r="H96" s="8" t="s">
        <v>330</v>
      </c>
      <c r="I96" s="8" t="s">
        <v>233</v>
      </c>
      <c r="J96" s="8" t="s">
        <v>234</v>
      </c>
      <c r="K96" s="8" t="s">
        <v>252</v>
      </c>
      <c r="L96" s="124" t="s">
        <v>255</v>
      </c>
      <c r="M96" s="125"/>
      <c r="N96" s="126"/>
    </row>
    <row r="97" spans="1:14" ht="28" x14ac:dyDescent="0.35">
      <c r="A97" s="1">
        <v>45</v>
      </c>
      <c r="B97" s="2" t="s">
        <v>50</v>
      </c>
      <c r="C97" s="3" t="s">
        <v>261</v>
      </c>
      <c r="D97" s="3" t="s">
        <v>262</v>
      </c>
      <c r="E97" s="3">
        <v>1</v>
      </c>
      <c r="F97" s="38"/>
      <c r="G97" s="39"/>
      <c r="H97" s="48" t="str">
        <f>IFERROR(VLOOKUP(G97,params!$G$1:$H$6,2,FALSE),"")</f>
        <v/>
      </c>
      <c r="I97" s="3">
        <v>7</v>
      </c>
      <c r="J97" s="3">
        <f t="shared" ref="J97:J119" si="10">IF(C97="Activo",I97,0)</f>
        <v>0</v>
      </c>
      <c r="K97" s="33">
        <f t="shared" ref="K97:K119" si="11">IFERROR(IF(AND(C97="Desactivo",F97&gt;0),F97/E97*I97*H97,IF(F97&lt;=E97,F97/E97*J97*H97,IF(F97&gt;E97,"Excesso de Evidênicias",0))),0)</f>
        <v>0</v>
      </c>
      <c r="L97" s="127"/>
      <c r="M97" s="128"/>
      <c r="N97" s="129"/>
    </row>
    <row r="98" spans="1:14" ht="28" x14ac:dyDescent="0.35">
      <c r="A98" s="1">
        <v>46</v>
      </c>
      <c r="B98" s="2" t="s">
        <v>211</v>
      </c>
      <c r="C98" s="3" t="s">
        <v>261</v>
      </c>
      <c r="D98" s="3" t="s">
        <v>262</v>
      </c>
      <c r="E98" s="3">
        <v>1</v>
      </c>
      <c r="F98" s="38"/>
      <c r="G98" s="39"/>
      <c r="H98" s="48" t="str">
        <f>IFERROR(VLOOKUP(G98,params!$G$1:$H$6,2,FALSE),"")</f>
        <v/>
      </c>
      <c r="I98" s="3">
        <v>6</v>
      </c>
      <c r="J98" s="3">
        <f t="shared" si="10"/>
        <v>0</v>
      </c>
      <c r="K98" s="33">
        <f t="shared" si="11"/>
        <v>0</v>
      </c>
      <c r="L98" s="127"/>
      <c r="M98" s="128"/>
      <c r="N98" s="129"/>
    </row>
    <row r="99" spans="1:14" ht="28" x14ac:dyDescent="0.35">
      <c r="A99" s="1">
        <v>47</v>
      </c>
      <c r="B99" s="2" t="s">
        <v>212</v>
      </c>
      <c r="C99" s="3" t="s">
        <v>261</v>
      </c>
      <c r="D99" s="3" t="s">
        <v>262</v>
      </c>
      <c r="E99" s="3">
        <v>1</v>
      </c>
      <c r="F99" s="38"/>
      <c r="G99" s="39"/>
      <c r="H99" s="48" t="str">
        <f>IFERROR(VLOOKUP(G99,params!$G$1:$H$6,2,FALSE),"")</f>
        <v/>
      </c>
      <c r="I99" s="3">
        <v>5</v>
      </c>
      <c r="J99" s="3">
        <f t="shared" si="10"/>
        <v>0</v>
      </c>
      <c r="K99" s="33">
        <f t="shared" si="11"/>
        <v>0</v>
      </c>
      <c r="L99" s="127"/>
      <c r="M99" s="128"/>
      <c r="N99" s="129"/>
    </row>
    <row r="100" spans="1:14" x14ac:dyDescent="0.35">
      <c r="A100" s="1">
        <v>48</v>
      </c>
      <c r="B100" s="2" t="s">
        <v>51</v>
      </c>
      <c r="C100" s="3" t="s">
        <v>261</v>
      </c>
      <c r="D100" s="3" t="s">
        <v>262</v>
      </c>
      <c r="E100" s="3">
        <v>1</v>
      </c>
      <c r="F100" s="38"/>
      <c r="G100" s="39"/>
      <c r="H100" s="48" t="str">
        <f>IFERROR(VLOOKUP(G100,params!$G$1:$H$6,2,FALSE),"")</f>
        <v/>
      </c>
      <c r="I100" s="3">
        <v>4</v>
      </c>
      <c r="J100" s="3">
        <f t="shared" si="10"/>
        <v>0</v>
      </c>
      <c r="K100" s="33">
        <f t="shared" si="11"/>
        <v>0</v>
      </c>
      <c r="L100" s="127"/>
      <c r="M100" s="128"/>
      <c r="N100" s="129"/>
    </row>
    <row r="101" spans="1:14" ht="28" x14ac:dyDescent="0.35">
      <c r="A101" s="1">
        <v>49</v>
      </c>
      <c r="B101" s="2" t="s">
        <v>213</v>
      </c>
      <c r="C101" s="3" t="s">
        <v>261</v>
      </c>
      <c r="D101" s="3" t="s">
        <v>262</v>
      </c>
      <c r="E101" s="3">
        <v>1</v>
      </c>
      <c r="F101" s="38"/>
      <c r="G101" s="39"/>
      <c r="H101" s="48" t="str">
        <f>IFERROR(VLOOKUP(G101,params!$G$1:$H$6,2,FALSE),"")</f>
        <v/>
      </c>
      <c r="I101" s="3">
        <v>4</v>
      </c>
      <c r="J101" s="3">
        <f t="shared" si="10"/>
        <v>0</v>
      </c>
      <c r="K101" s="33">
        <f t="shared" si="11"/>
        <v>0</v>
      </c>
      <c r="L101" s="127"/>
      <c r="M101" s="128"/>
      <c r="N101" s="129"/>
    </row>
    <row r="102" spans="1:14" ht="28" x14ac:dyDescent="0.35">
      <c r="A102" s="1">
        <v>50</v>
      </c>
      <c r="B102" s="2" t="s">
        <v>214</v>
      </c>
      <c r="C102" s="3" t="s">
        <v>261</v>
      </c>
      <c r="D102" s="3" t="s">
        <v>262</v>
      </c>
      <c r="E102" s="3">
        <v>1</v>
      </c>
      <c r="F102" s="38"/>
      <c r="G102" s="39"/>
      <c r="H102" s="48" t="str">
        <f>IFERROR(VLOOKUP(G102,params!$G$1:$H$6,2,FALSE),"")</f>
        <v/>
      </c>
      <c r="I102" s="3">
        <v>3.5</v>
      </c>
      <c r="J102" s="3">
        <f t="shared" si="10"/>
        <v>0</v>
      </c>
      <c r="K102" s="33">
        <f t="shared" si="11"/>
        <v>0</v>
      </c>
      <c r="L102" s="127"/>
      <c r="M102" s="128"/>
      <c r="N102" s="129"/>
    </row>
    <row r="103" spans="1:14" x14ac:dyDescent="0.35">
      <c r="A103" s="1">
        <v>51</v>
      </c>
      <c r="B103" s="2" t="s">
        <v>52</v>
      </c>
      <c r="C103" s="3" t="s">
        <v>261</v>
      </c>
      <c r="D103" s="3" t="s">
        <v>262</v>
      </c>
      <c r="E103" s="3">
        <v>1</v>
      </c>
      <c r="F103" s="38"/>
      <c r="G103" s="39"/>
      <c r="H103" s="48" t="str">
        <f>IFERROR(VLOOKUP(G103,params!$G$1:$H$6,2,FALSE),"")</f>
        <v/>
      </c>
      <c r="I103" s="3">
        <v>3.5</v>
      </c>
      <c r="J103" s="3">
        <f t="shared" si="10"/>
        <v>0</v>
      </c>
      <c r="K103" s="33">
        <f t="shared" si="11"/>
        <v>0</v>
      </c>
      <c r="L103" s="127"/>
      <c r="M103" s="128"/>
      <c r="N103" s="129"/>
    </row>
    <row r="104" spans="1:14" ht="28" x14ac:dyDescent="0.35">
      <c r="A104" s="1">
        <v>52</v>
      </c>
      <c r="B104" s="2" t="s">
        <v>215</v>
      </c>
      <c r="C104" s="3" t="s">
        <v>261</v>
      </c>
      <c r="D104" s="3" t="s">
        <v>262</v>
      </c>
      <c r="E104" s="3">
        <v>1</v>
      </c>
      <c r="F104" s="38"/>
      <c r="G104" s="39"/>
      <c r="H104" s="48" t="str">
        <f>IFERROR(VLOOKUP(G104,params!$G$1:$H$6,2,FALSE),"")</f>
        <v/>
      </c>
      <c r="I104" s="3">
        <v>3.5</v>
      </c>
      <c r="J104" s="3">
        <f t="shared" si="10"/>
        <v>0</v>
      </c>
      <c r="K104" s="33">
        <f t="shared" si="11"/>
        <v>0</v>
      </c>
      <c r="L104" s="127"/>
      <c r="M104" s="128"/>
      <c r="N104" s="129"/>
    </row>
    <row r="105" spans="1:14" x14ac:dyDescent="0.35">
      <c r="A105" s="1">
        <v>53</v>
      </c>
      <c r="B105" s="2" t="s">
        <v>53</v>
      </c>
      <c r="C105" s="3" t="s">
        <v>261</v>
      </c>
      <c r="D105" s="3" t="s">
        <v>262</v>
      </c>
      <c r="E105" s="3">
        <v>1</v>
      </c>
      <c r="F105" s="38"/>
      <c r="G105" s="39"/>
      <c r="H105" s="48" t="str">
        <f>IFERROR(VLOOKUP(G105,params!$G$1:$H$6,2,FALSE),"")</f>
        <v/>
      </c>
      <c r="I105" s="3">
        <v>3</v>
      </c>
      <c r="J105" s="3">
        <f t="shared" si="10"/>
        <v>0</v>
      </c>
      <c r="K105" s="33">
        <f t="shared" si="11"/>
        <v>0</v>
      </c>
      <c r="L105" s="127"/>
      <c r="M105" s="128"/>
      <c r="N105" s="129"/>
    </row>
    <row r="106" spans="1:14" ht="28" x14ac:dyDescent="0.35">
      <c r="A106" s="1">
        <v>54</v>
      </c>
      <c r="B106" s="2" t="s">
        <v>216</v>
      </c>
      <c r="C106" s="3" t="s">
        <v>261</v>
      </c>
      <c r="D106" s="3" t="s">
        <v>262</v>
      </c>
      <c r="E106" s="3">
        <v>1</v>
      </c>
      <c r="F106" s="38"/>
      <c r="G106" s="39"/>
      <c r="H106" s="48" t="str">
        <f>IFERROR(VLOOKUP(G106,params!$G$1:$H$6,2,FALSE),"")</f>
        <v/>
      </c>
      <c r="I106" s="3">
        <v>2.5</v>
      </c>
      <c r="J106" s="3">
        <f t="shared" si="10"/>
        <v>0</v>
      </c>
      <c r="K106" s="33">
        <f t="shared" si="11"/>
        <v>0</v>
      </c>
      <c r="L106" s="127"/>
      <c r="M106" s="128"/>
      <c r="N106" s="129"/>
    </row>
    <row r="107" spans="1:14" ht="28" x14ac:dyDescent="0.35">
      <c r="A107" s="1">
        <v>55</v>
      </c>
      <c r="B107" s="2" t="s">
        <v>54</v>
      </c>
      <c r="C107" s="3" t="s">
        <v>261</v>
      </c>
      <c r="D107" s="3" t="s">
        <v>262</v>
      </c>
      <c r="E107" s="3">
        <v>1</v>
      </c>
      <c r="F107" s="38"/>
      <c r="G107" s="39"/>
      <c r="H107" s="48" t="str">
        <f>IFERROR(VLOOKUP(G107,params!$G$1:$H$6,2,FALSE),"")</f>
        <v/>
      </c>
      <c r="I107" s="3">
        <v>2.5</v>
      </c>
      <c r="J107" s="3">
        <f t="shared" si="10"/>
        <v>0</v>
      </c>
      <c r="K107" s="33">
        <f t="shared" si="11"/>
        <v>0</v>
      </c>
      <c r="L107" s="127"/>
      <c r="M107" s="128"/>
      <c r="N107" s="129"/>
    </row>
    <row r="108" spans="1:14" ht="28" x14ac:dyDescent="0.35">
      <c r="A108" s="1">
        <v>56</v>
      </c>
      <c r="B108" s="2" t="s">
        <v>55</v>
      </c>
      <c r="C108" s="3" t="s">
        <v>261</v>
      </c>
      <c r="D108" s="3" t="s">
        <v>262</v>
      </c>
      <c r="E108" s="3">
        <v>1</v>
      </c>
      <c r="F108" s="38"/>
      <c r="G108" s="39"/>
      <c r="H108" s="48" t="str">
        <f>IFERROR(VLOOKUP(G108,params!$G$1:$H$6,2,FALSE),"")</f>
        <v/>
      </c>
      <c r="I108" s="3">
        <v>2.5</v>
      </c>
      <c r="J108" s="3">
        <f t="shared" si="10"/>
        <v>0</v>
      </c>
      <c r="K108" s="33">
        <f t="shared" si="11"/>
        <v>0</v>
      </c>
      <c r="L108" s="127"/>
      <c r="M108" s="128"/>
      <c r="N108" s="129"/>
    </row>
    <row r="109" spans="1:14" ht="28" x14ac:dyDescent="0.35">
      <c r="A109" s="1">
        <v>57</v>
      </c>
      <c r="B109" s="2" t="s">
        <v>217</v>
      </c>
      <c r="C109" s="3" t="s">
        <v>261</v>
      </c>
      <c r="D109" s="3" t="s">
        <v>262</v>
      </c>
      <c r="E109" s="3">
        <v>1</v>
      </c>
      <c r="F109" s="38"/>
      <c r="G109" s="39"/>
      <c r="H109" s="48" t="str">
        <f>IFERROR(VLOOKUP(G109,params!$G$1:$H$6,2,FALSE),"")</f>
        <v/>
      </c>
      <c r="I109" s="3">
        <v>2.5</v>
      </c>
      <c r="J109" s="3">
        <f t="shared" si="10"/>
        <v>0</v>
      </c>
      <c r="K109" s="33">
        <f t="shared" si="11"/>
        <v>0</v>
      </c>
      <c r="L109" s="127"/>
      <c r="M109" s="128"/>
      <c r="N109" s="129"/>
    </row>
    <row r="110" spans="1:14" x14ac:dyDescent="0.35">
      <c r="A110" s="1">
        <v>58</v>
      </c>
      <c r="B110" s="2" t="s">
        <v>56</v>
      </c>
      <c r="C110" s="3" t="s">
        <v>261</v>
      </c>
      <c r="D110" s="3" t="s">
        <v>262</v>
      </c>
      <c r="E110" s="3">
        <v>1</v>
      </c>
      <c r="F110" s="38"/>
      <c r="G110" s="39"/>
      <c r="H110" s="48" t="str">
        <f>IFERROR(VLOOKUP(G110,params!$G$1:$H$6,2,FALSE),"")</f>
        <v/>
      </c>
      <c r="I110" s="3">
        <v>2</v>
      </c>
      <c r="J110" s="3">
        <f t="shared" si="10"/>
        <v>0</v>
      </c>
      <c r="K110" s="33">
        <f t="shared" si="11"/>
        <v>0</v>
      </c>
      <c r="L110" s="127"/>
      <c r="M110" s="128"/>
      <c r="N110" s="129"/>
    </row>
    <row r="111" spans="1:14" ht="28" x14ac:dyDescent="0.35">
      <c r="A111" s="1">
        <v>59</v>
      </c>
      <c r="B111" s="2" t="s">
        <v>218</v>
      </c>
      <c r="C111" s="3" t="s">
        <v>261</v>
      </c>
      <c r="D111" s="3" t="s">
        <v>262</v>
      </c>
      <c r="E111" s="3">
        <v>1</v>
      </c>
      <c r="F111" s="38"/>
      <c r="G111" s="39"/>
      <c r="H111" s="48" t="str">
        <f>IFERROR(VLOOKUP(G111,params!$G$1:$H$6,2,FALSE),"")</f>
        <v/>
      </c>
      <c r="I111" s="3">
        <v>2</v>
      </c>
      <c r="J111" s="3">
        <f t="shared" si="10"/>
        <v>0</v>
      </c>
      <c r="K111" s="33">
        <f t="shared" si="11"/>
        <v>0</v>
      </c>
      <c r="L111" s="127"/>
      <c r="M111" s="128"/>
      <c r="N111" s="129"/>
    </row>
    <row r="112" spans="1:14" ht="28" x14ac:dyDescent="0.35">
      <c r="A112" s="1">
        <v>60</v>
      </c>
      <c r="B112" s="2" t="s">
        <v>57</v>
      </c>
      <c r="C112" s="3" t="s">
        <v>261</v>
      </c>
      <c r="D112" s="3" t="s">
        <v>262</v>
      </c>
      <c r="E112" s="3">
        <v>1</v>
      </c>
      <c r="F112" s="38"/>
      <c r="G112" s="39"/>
      <c r="H112" s="48" t="str">
        <f>IFERROR(VLOOKUP(G112,params!$G$1:$H$6,2,FALSE),"")</f>
        <v/>
      </c>
      <c r="I112" s="3">
        <v>2</v>
      </c>
      <c r="J112" s="3">
        <f t="shared" si="10"/>
        <v>0</v>
      </c>
      <c r="K112" s="33">
        <f t="shared" si="11"/>
        <v>0</v>
      </c>
      <c r="L112" s="127"/>
      <c r="M112" s="128"/>
      <c r="N112" s="129"/>
    </row>
    <row r="113" spans="1:14" x14ac:dyDescent="0.35">
      <c r="A113" s="1">
        <v>61</v>
      </c>
      <c r="B113" s="2" t="s">
        <v>58</v>
      </c>
      <c r="C113" s="3" t="s">
        <v>261</v>
      </c>
      <c r="D113" s="3" t="s">
        <v>262</v>
      </c>
      <c r="E113" s="3">
        <v>1</v>
      </c>
      <c r="F113" s="38"/>
      <c r="G113" s="39"/>
      <c r="H113" s="48" t="str">
        <f>IFERROR(VLOOKUP(G113,params!$G$1:$H$6,2,FALSE),"")</f>
        <v/>
      </c>
      <c r="I113" s="3">
        <v>1.5</v>
      </c>
      <c r="J113" s="3">
        <f t="shared" si="10"/>
        <v>0</v>
      </c>
      <c r="K113" s="33">
        <f t="shared" si="11"/>
        <v>0</v>
      </c>
      <c r="L113" s="127"/>
      <c r="M113" s="128"/>
      <c r="N113" s="129"/>
    </row>
    <row r="114" spans="1:14" x14ac:dyDescent="0.35">
      <c r="A114" s="1">
        <v>62</v>
      </c>
      <c r="B114" s="2" t="s">
        <v>59</v>
      </c>
      <c r="C114" s="3" t="s">
        <v>261</v>
      </c>
      <c r="D114" s="3" t="s">
        <v>262</v>
      </c>
      <c r="E114" s="3">
        <v>1</v>
      </c>
      <c r="F114" s="38"/>
      <c r="G114" s="39"/>
      <c r="H114" s="48" t="str">
        <f>IFERROR(VLOOKUP(G114,params!$G$1:$H$6,2,FALSE),"")</f>
        <v/>
      </c>
      <c r="I114" s="3">
        <v>1</v>
      </c>
      <c r="J114" s="3">
        <f t="shared" si="10"/>
        <v>0</v>
      </c>
      <c r="K114" s="33">
        <f t="shared" si="11"/>
        <v>0</v>
      </c>
      <c r="L114" s="127"/>
      <c r="M114" s="128"/>
      <c r="N114" s="129"/>
    </row>
    <row r="115" spans="1:14" x14ac:dyDescent="0.35">
      <c r="A115" s="1">
        <v>63</v>
      </c>
      <c r="B115" s="2" t="s">
        <v>60</v>
      </c>
      <c r="C115" s="3" t="s">
        <v>261</v>
      </c>
      <c r="D115" s="3" t="s">
        <v>262</v>
      </c>
      <c r="E115" s="3">
        <v>1</v>
      </c>
      <c r="F115" s="38"/>
      <c r="G115" s="39"/>
      <c r="H115" s="48" t="str">
        <f>IFERROR(VLOOKUP(G115,params!$G$1:$H$6,2,FALSE),"")</f>
        <v/>
      </c>
      <c r="I115" s="3">
        <v>1</v>
      </c>
      <c r="J115" s="3">
        <f t="shared" si="10"/>
        <v>0</v>
      </c>
      <c r="K115" s="33">
        <f t="shared" si="11"/>
        <v>0</v>
      </c>
      <c r="L115" s="127"/>
      <c r="M115" s="128"/>
      <c r="N115" s="129"/>
    </row>
    <row r="116" spans="1:14" x14ac:dyDescent="0.35">
      <c r="A116" s="1">
        <v>64</v>
      </c>
      <c r="B116" s="2" t="s">
        <v>282</v>
      </c>
      <c r="C116" s="3" t="s">
        <v>261</v>
      </c>
      <c r="D116" s="3" t="s">
        <v>262</v>
      </c>
      <c r="E116" s="3">
        <v>1</v>
      </c>
      <c r="F116" s="38"/>
      <c r="G116" s="39"/>
      <c r="H116" s="48" t="str">
        <f>IFERROR(VLOOKUP(G116,params!$G$1:$H$6,2,FALSE),"")</f>
        <v/>
      </c>
      <c r="I116" s="3">
        <v>1</v>
      </c>
      <c r="J116" s="3">
        <f t="shared" si="10"/>
        <v>0</v>
      </c>
      <c r="K116" s="33">
        <f t="shared" si="11"/>
        <v>0</v>
      </c>
      <c r="L116" s="127"/>
      <c r="M116" s="128"/>
      <c r="N116" s="129"/>
    </row>
    <row r="117" spans="1:14" ht="28" x14ac:dyDescent="0.35">
      <c r="A117" s="1">
        <v>65</v>
      </c>
      <c r="B117" s="2" t="s">
        <v>219</v>
      </c>
      <c r="C117" s="3" t="s">
        <v>261</v>
      </c>
      <c r="D117" s="3" t="s">
        <v>262</v>
      </c>
      <c r="E117" s="3">
        <v>1</v>
      </c>
      <c r="F117" s="38"/>
      <c r="G117" s="39"/>
      <c r="H117" s="48" t="str">
        <f>IFERROR(VLOOKUP(G117,params!$G$1:$H$6,2,FALSE),"")</f>
        <v/>
      </c>
      <c r="I117" s="3">
        <v>1</v>
      </c>
      <c r="J117" s="3">
        <f t="shared" si="10"/>
        <v>0</v>
      </c>
      <c r="K117" s="33">
        <f t="shared" si="11"/>
        <v>0</v>
      </c>
      <c r="L117" s="127"/>
      <c r="M117" s="128"/>
      <c r="N117" s="129"/>
    </row>
    <row r="118" spans="1:14" x14ac:dyDescent="0.35">
      <c r="A118" s="1">
        <v>66</v>
      </c>
      <c r="B118" s="2" t="s">
        <v>220</v>
      </c>
      <c r="C118" s="3" t="s">
        <v>261</v>
      </c>
      <c r="D118" s="3" t="s">
        <v>262</v>
      </c>
      <c r="E118" s="3">
        <v>1</v>
      </c>
      <c r="F118" s="38"/>
      <c r="G118" s="39"/>
      <c r="H118" s="48" t="str">
        <f>IFERROR(VLOOKUP(G118,params!$G$1:$H$6,2,FALSE),"")</f>
        <v/>
      </c>
      <c r="I118" s="3">
        <v>1</v>
      </c>
      <c r="J118" s="3">
        <f t="shared" si="10"/>
        <v>0</v>
      </c>
      <c r="K118" s="33">
        <f t="shared" si="11"/>
        <v>0</v>
      </c>
      <c r="L118" s="127"/>
      <c r="M118" s="128"/>
      <c r="N118" s="129"/>
    </row>
    <row r="119" spans="1:14" x14ac:dyDescent="0.35">
      <c r="A119" s="1">
        <v>67</v>
      </c>
      <c r="B119" s="2" t="s">
        <v>221</v>
      </c>
      <c r="C119" s="3" t="s">
        <v>261</v>
      </c>
      <c r="D119" s="3" t="s">
        <v>262</v>
      </c>
      <c r="E119" s="3">
        <v>1</v>
      </c>
      <c r="F119" s="38"/>
      <c r="G119" s="39"/>
      <c r="H119" s="48" t="str">
        <f>IFERROR(VLOOKUP(G119,params!$G$1:$H$6,2,FALSE),"")</f>
        <v/>
      </c>
      <c r="I119" s="3">
        <v>0.5</v>
      </c>
      <c r="J119" s="3">
        <f t="shared" si="10"/>
        <v>0</v>
      </c>
      <c r="K119" s="33">
        <f t="shared" si="11"/>
        <v>0</v>
      </c>
      <c r="L119" s="127"/>
      <c r="M119" s="128"/>
      <c r="N119" s="129"/>
    </row>
    <row r="120" spans="1:14" x14ac:dyDescent="0.35">
      <c r="I120" s="14" t="s">
        <v>309</v>
      </c>
      <c r="J120" s="34">
        <f>SUM(J97:J119)</f>
        <v>0</v>
      </c>
      <c r="K120" s="34">
        <f>SUM(K97:K119)</f>
        <v>0</v>
      </c>
    </row>
    <row r="122" spans="1:14" ht="15" x14ac:dyDescent="0.35">
      <c r="A122" s="139" t="s">
        <v>222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1:14" ht="39" customHeight="1" x14ac:dyDescent="0.35">
      <c r="A123" s="8" t="s">
        <v>340</v>
      </c>
      <c r="B123" s="7" t="s">
        <v>342</v>
      </c>
      <c r="C123" s="8" t="s">
        <v>17</v>
      </c>
      <c r="D123" s="8" t="s">
        <v>316</v>
      </c>
      <c r="E123" s="8" t="s">
        <v>259</v>
      </c>
      <c r="F123" s="8" t="s">
        <v>235</v>
      </c>
      <c r="G123" s="8" t="s">
        <v>329</v>
      </c>
      <c r="H123" s="8" t="s">
        <v>330</v>
      </c>
      <c r="I123" s="8" t="s">
        <v>233</v>
      </c>
      <c r="J123" s="8" t="s">
        <v>234</v>
      </c>
      <c r="K123" s="8" t="s">
        <v>252</v>
      </c>
      <c r="L123" s="124" t="s">
        <v>255</v>
      </c>
      <c r="M123" s="125"/>
      <c r="N123" s="126"/>
    </row>
    <row r="124" spans="1:14" x14ac:dyDescent="0.35">
      <c r="A124" s="1">
        <v>68</v>
      </c>
      <c r="B124" s="2" t="s">
        <v>61</v>
      </c>
      <c r="C124" s="3" t="s">
        <v>261</v>
      </c>
      <c r="D124" s="3" t="s">
        <v>262</v>
      </c>
      <c r="E124" s="3">
        <v>1</v>
      </c>
      <c r="F124" s="38"/>
      <c r="G124" s="39"/>
      <c r="H124" s="48" t="str">
        <f>IFERROR(VLOOKUP(G124,params!$G$1:$H$6,2,FALSE),"")</f>
        <v/>
      </c>
      <c r="I124" s="3">
        <v>7</v>
      </c>
      <c r="J124" s="3">
        <f t="shared" ref="J124:J138" si="12">IF(C124="Activo",I124,0)</f>
        <v>0</v>
      </c>
      <c r="K124" s="33">
        <f t="shared" ref="K124:K138" si="13">IFERROR(IF(AND(C124="Desactivo",F124&gt;0),F124/E124*I124*H124,IF(F124&lt;=E124,F124/E124*J124*H124,IF(F124&gt;E124,"Excesso de Evidênicias",0))),0)</f>
        <v>0</v>
      </c>
      <c r="L124" s="127"/>
      <c r="M124" s="128"/>
      <c r="N124" s="129"/>
    </row>
    <row r="125" spans="1:14" x14ac:dyDescent="0.35">
      <c r="A125" s="1">
        <v>69</v>
      </c>
      <c r="B125" s="2" t="s">
        <v>62</v>
      </c>
      <c r="C125" s="3" t="s">
        <v>261</v>
      </c>
      <c r="D125" s="3" t="s">
        <v>263</v>
      </c>
      <c r="E125" s="3">
        <v>1</v>
      </c>
      <c r="F125" s="38"/>
      <c r="G125" s="39"/>
      <c r="H125" s="48" t="str">
        <f>IFERROR(VLOOKUP(G125,params!$G$1:$H$6,2,FALSE),"")</f>
        <v/>
      </c>
      <c r="I125" s="3">
        <v>6</v>
      </c>
      <c r="J125" s="3">
        <f t="shared" si="12"/>
        <v>0</v>
      </c>
      <c r="K125" s="33">
        <f t="shared" si="13"/>
        <v>0</v>
      </c>
      <c r="L125" s="127"/>
      <c r="M125" s="128"/>
      <c r="N125" s="129"/>
    </row>
    <row r="126" spans="1:14" x14ac:dyDescent="0.35">
      <c r="A126" s="1">
        <v>70</v>
      </c>
      <c r="B126" s="2" t="s">
        <v>63</v>
      </c>
      <c r="C126" s="3" t="s">
        <v>261</v>
      </c>
      <c r="D126" s="3" t="s">
        <v>263</v>
      </c>
      <c r="E126" s="3">
        <v>1</v>
      </c>
      <c r="F126" s="38"/>
      <c r="G126" s="39"/>
      <c r="H126" s="48" t="str">
        <f>IFERROR(VLOOKUP(G126,params!$G$1:$H$6,2,FALSE),"")</f>
        <v/>
      </c>
      <c r="I126" s="3">
        <v>5</v>
      </c>
      <c r="J126" s="3">
        <f t="shared" si="12"/>
        <v>0</v>
      </c>
      <c r="K126" s="33">
        <f t="shared" si="13"/>
        <v>0</v>
      </c>
      <c r="L126" s="127"/>
      <c r="M126" s="128"/>
      <c r="N126" s="129"/>
    </row>
    <row r="127" spans="1:14" x14ac:dyDescent="0.35">
      <c r="A127" s="1">
        <v>71</v>
      </c>
      <c r="B127" s="2" t="s">
        <v>64</v>
      </c>
      <c r="C127" s="3" t="s">
        <v>261</v>
      </c>
      <c r="D127" s="3" t="s">
        <v>263</v>
      </c>
      <c r="E127" s="3">
        <v>1</v>
      </c>
      <c r="F127" s="38"/>
      <c r="G127" s="39"/>
      <c r="H127" s="48" t="str">
        <f>IFERROR(VLOOKUP(G127,params!$G$1:$H$6,2,FALSE),"")</f>
        <v/>
      </c>
      <c r="I127" s="3">
        <v>5</v>
      </c>
      <c r="J127" s="3">
        <f t="shared" si="12"/>
        <v>0</v>
      </c>
      <c r="K127" s="33">
        <f t="shared" si="13"/>
        <v>0</v>
      </c>
      <c r="L127" s="127"/>
      <c r="M127" s="128"/>
      <c r="N127" s="129"/>
    </row>
    <row r="128" spans="1:14" x14ac:dyDescent="0.35">
      <c r="A128" s="1">
        <v>72</v>
      </c>
      <c r="B128" s="2" t="s">
        <v>283</v>
      </c>
      <c r="C128" s="3" t="s">
        <v>261</v>
      </c>
      <c r="D128" s="3" t="s">
        <v>263</v>
      </c>
      <c r="E128" s="3">
        <v>1</v>
      </c>
      <c r="F128" s="38"/>
      <c r="G128" s="39"/>
      <c r="H128" s="48" t="str">
        <f>IFERROR(VLOOKUP(G128,params!$G$1:$H$6,2,FALSE),"")</f>
        <v/>
      </c>
      <c r="I128" s="3">
        <v>5</v>
      </c>
      <c r="J128" s="3">
        <f t="shared" si="12"/>
        <v>0</v>
      </c>
      <c r="K128" s="33">
        <f t="shared" si="13"/>
        <v>0</v>
      </c>
      <c r="L128" s="127"/>
      <c r="M128" s="128"/>
      <c r="N128" s="129"/>
    </row>
    <row r="129" spans="1:14" x14ac:dyDescent="0.35">
      <c r="A129" s="1">
        <v>73</v>
      </c>
      <c r="B129" s="2" t="s">
        <v>65</v>
      </c>
      <c r="C129" s="3" t="s">
        <v>261</v>
      </c>
      <c r="D129" s="3" t="s">
        <v>265</v>
      </c>
      <c r="E129" s="3">
        <v>1</v>
      </c>
      <c r="F129" s="38"/>
      <c r="G129" s="39"/>
      <c r="H129" s="48" t="str">
        <f>IFERROR(VLOOKUP(G129,params!$G$1:$H$6,2,FALSE),"")</f>
        <v/>
      </c>
      <c r="I129" s="3">
        <v>4</v>
      </c>
      <c r="J129" s="3">
        <f t="shared" si="12"/>
        <v>0</v>
      </c>
      <c r="K129" s="33">
        <f t="shared" si="13"/>
        <v>0</v>
      </c>
      <c r="L129" s="127"/>
      <c r="M129" s="128"/>
      <c r="N129" s="129"/>
    </row>
    <row r="130" spans="1:14" x14ac:dyDescent="0.35">
      <c r="A130" s="1">
        <v>74</v>
      </c>
      <c r="B130" s="2" t="s">
        <v>66</v>
      </c>
      <c r="C130" s="3" t="s">
        <v>261</v>
      </c>
      <c r="D130" s="3" t="s">
        <v>265</v>
      </c>
      <c r="E130" s="3">
        <v>1</v>
      </c>
      <c r="F130" s="38"/>
      <c r="G130" s="39"/>
      <c r="H130" s="48" t="str">
        <f>IFERROR(VLOOKUP(G130,params!$G$1:$H$6,2,FALSE),"")</f>
        <v/>
      </c>
      <c r="I130" s="3">
        <v>4</v>
      </c>
      <c r="J130" s="3">
        <f t="shared" si="12"/>
        <v>0</v>
      </c>
      <c r="K130" s="33">
        <f t="shared" si="13"/>
        <v>0</v>
      </c>
      <c r="L130" s="127"/>
      <c r="M130" s="128"/>
      <c r="N130" s="129"/>
    </row>
    <row r="131" spans="1:14" x14ac:dyDescent="0.35">
      <c r="A131" s="1">
        <v>75</v>
      </c>
      <c r="B131" s="2" t="s">
        <v>67</v>
      </c>
      <c r="C131" s="3" t="s">
        <v>261</v>
      </c>
      <c r="D131" s="3" t="s">
        <v>265</v>
      </c>
      <c r="E131" s="3">
        <v>1</v>
      </c>
      <c r="F131" s="38"/>
      <c r="G131" s="39"/>
      <c r="H131" s="48" t="str">
        <f>IFERROR(VLOOKUP(G131,params!$G$1:$H$6,2,FALSE),"")</f>
        <v/>
      </c>
      <c r="I131" s="3">
        <v>4</v>
      </c>
      <c r="J131" s="3">
        <f t="shared" si="12"/>
        <v>0</v>
      </c>
      <c r="K131" s="33">
        <f t="shared" si="13"/>
        <v>0</v>
      </c>
      <c r="L131" s="127"/>
      <c r="M131" s="128"/>
      <c r="N131" s="129"/>
    </row>
    <row r="132" spans="1:14" x14ac:dyDescent="0.35">
      <c r="A132" s="1">
        <v>76</v>
      </c>
      <c r="B132" s="6" t="s">
        <v>68</v>
      </c>
      <c r="C132" s="3" t="s">
        <v>261</v>
      </c>
      <c r="D132" s="3" t="s">
        <v>265</v>
      </c>
      <c r="E132" s="3">
        <v>1</v>
      </c>
      <c r="F132" s="38"/>
      <c r="G132" s="39"/>
      <c r="H132" s="48" t="str">
        <f>IFERROR(VLOOKUP(G132,params!$G$1:$H$6,2,FALSE),"")</f>
        <v/>
      </c>
      <c r="I132" s="3">
        <v>4</v>
      </c>
      <c r="J132" s="3">
        <f t="shared" si="12"/>
        <v>0</v>
      </c>
      <c r="K132" s="33">
        <f t="shared" si="13"/>
        <v>0</v>
      </c>
      <c r="L132" s="127"/>
      <c r="M132" s="128"/>
      <c r="N132" s="129"/>
    </row>
    <row r="133" spans="1:14" x14ac:dyDescent="0.35">
      <c r="A133" s="1">
        <v>77</v>
      </c>
      <c r="B133" s="6" t="s">
        <v>69</v>
      </c>
      <c r="C133" s="3" t="s">
        <v>261</v>
      </c>
      <c r="D133" s="3" t="s">
        <v>265</v>
      </c>
      <c r="E133" s="3">
        <v>1</v>
      </c>
      <c r="F133" s="38"/>
      <c r="G133" s="39"/>
      <c r="H133" s="48" t="str">
        <f>IFERROR(VLOOKUP(G133,params!$G$1:$H$6,2,FALSE),"")</f>
        <v/>
      </c>
      <c r="I133" s="3">
        <v>3</v>
      </c>
      <c r="J133" s="3">
        <f t="shared" si="12"/>
        <v>0</v>
      </c>
      <c r="K133" s="33">
        <f t="shared" si="13"/>
        <v>0</v>
      </c>
      <c r="L133" s="127"/>
      <c r="M133" s="128"/>
      <c r="N133" s="129"/>
    </row>
    <row r="134" spans="1:14" x14ac:dyDescent="0.35">
      <c r="A134" s="1">
        <v>78</v>
      </c>
      <c r="B134" s="2" t="s">
        <v>70</v>
      </c>
      <c r="C134" s="3" t="s">
        <v>261</v>
      </c>
      <c r="D134" s="3" t="s">
        <v>265</v>
      </c>
      <c r="E134" s="3">
        <v>1</v>
      </c>
      <c r="F134" s="38"/>
      <c r="G134" s="39"/>
      <c r="H134" s="48" t="str">
        <f>IFERROR(VLOOKUP(G134,params!$G$1:$H$6,2,FALSE),"")</f>
        <v/>
      </c>
      <c r="I134" s="3">
        <v>3</v>
      </c>
      <c r="J134" s="3">
        <f t="shared" si="12"/>
        <v>0</v>
      </c>
      <c r="K134" s="33">
        <f t="shared" si="13"/>
        <v>0</v>
      </c>
      <c r="L134" s="127"/>
      <c r="M134" s="128"/>
      <c r="N134" s="129"/>
    </row>
    <row r="135" spans="1:14" x14ac:dyDescent="0.35">
      <c r="A135" s="1">
        <v>79</v>
      </c>
      <c r="B135" s="2" t="s">
        <v>71</v>
      </c>
      <c r="C135" s="3" t="s">
        <v>261</v>
      </c>
      <c r="D135" s="3" t="s">
        <v>265</v>
      </c>
      <c r="E135" s="3">
        <v>1</v>
      </c>
      <c r="F135" s="38"/>
      <c r="G135" s="39"/>
      <c r="H135" s="48" t="str">
        <f>IFERROR(VLOOKUP(G135,params!$G$1:$H$6,2,FALSE),"")</f>
        <v/>
      </c>
      <c r="I135" s="3">
        <v>3</v>
      </c>
      <c r="J135" s="3">
        <f t="shared" si="12"/>
        <v>0</v>
      </c>
      <c r="K135" s="33">
        <f t="shared" si="13"/>
        <v>0</v>
      </c>
      <c r="L135" s="127"/>
      <c r="M135" s="128"/>
      <c r="N135" s="129"/>
    </row>
    <row r="136" spans="1:14" x14ac:dyDescent="0.35">
      <c r="A136" s="1">
        <v>80</v>
      </c>
      <c r="B136" s="2" t="s">
        <v>72</v>
      </c>
      <c r="C136" s="3" t="s">
        <v>261</v>
      </c>
      <c r="D136" s="3" t="s">
        <v>265</v>
      </c>
      <c r="E136" s="3">
        <v>1</v>
      </c>
      <c r="F136" s="38"/>
      <c r="G136" s="39"/>
      <c r="H136" s="48" t="str">
        <f>IFERROR(VLOOKUP(G136,params!$G$1:$H$6,2,FALSE),"")</f>
        <v/>
      </c>
      <c r="I136" s="3">
        <v>3</v>
      </c>
      <c r="J136" s="3">
        <f t="shared" si="12"/>
        <v>0</v>
      </c>
      <c r="K136" s="33">
        <f t="shared" si="13"/>
        <v>0</v>
      </c>
      <c r="L136" s="127"/>
      <c r="M136" s="128"/>
      <c r="N136" s="129"/>
    </row>
    <row r="137" spans="1:14" x14ac:dyDescent="0.35">
      <c r="A137" s="1">
        <v>81</v>
      </c>
      <c r="B137" s="2" t="s">
        <v>73</v>
      </c>
      <c r="C137" s="3" t="s">
        <v>261</v>
      </c>
      <c r="D137" s="3" t="s">
        <v>265</v>
      </c>
      <c r="E137" s="3">
        <v>1</v>
      </c>
      <c r="F137" s="38"/>
      <c r="G137" s="39"/>
      <c r="H137" s="48" t="str">
        <f>IFERROR(VLOOKUP(G137,params!$G$1:$H$6,2,FALSE),"")</f>
        <v/>
      </c>
      <c r="I137" s="3">
        <v>2</v>
      </c>
      <c r="J137" s="3">
        <f t="shared" si="12"/>
        <v>0</v>
      </c>
      <c r="K137" s="33">
        <f t="shared" si="13"/>
        <v>0</v>
      </c>
      <c r="L137" s="127"/>
      <c r="M137" s="128"/>
      <c r="N137" s="129"/>
    </row>
    <row r="138" spans="1:14" ht="28" x14ac:dyDescent="0.35">
      <c r="A138" s="1">
        <v>82</v>
      </c>
      <c r="B138" s="2" t="s">
        <v>74</v>
      </c>
      <c r="C138" s="3" t="s">
        <v>261</v>
      </c>
      <c r="D138" s="3" t="s">
        <v>265</v>
      </c>
      <c r="E138" s="3">
        <v>1</v>
      </c>
      <c r="F138" s="38"/>
      <c r="G138" s="39"/>
      <c r="H138" s="48" t="str">
        <f>IFERROR(VLOOKUP(G138,params!$G$1:$H$6,2,FALSE),"")</f>
        <v/>
      </c>
      <c r="I138" s="3">
        <v>2</v>
      </c>
      <c r="J138" s="3">
        <f t="shared" si="12"/>
        <v>0</v>
      </c>
      <c r="K138" s="33">
        <f t="shared" si="13"/>
        <v>0</v>
      </c>
      <c r="L138" s="127"/>
      <c r="M138" s="128"/>
      <c r="N138" s="129"/>
    </row>
    <row r="139" spans="1:14" x14ac:dyDescent="0.35">
      <c r="I139" s="14" t="s">
        <v>309</v>
      </c>
      <c r="J139" s="34">
        <f>SUM(J124:J138)</f>
        <v>0</v>
      </c>
      <c r="K139" s="34">
        <f>SUM(K124:K138)</f>
        <v>0</v>
      </c>
    </row>
    <row r="141" spans="1:14" ht="15" x14ac:dyDescent="0.35">
      <c r="A141" s="146" t="s">
        <v>223</v>
      </c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</row>
    <row r="142" spans="1:14" ht="39" customHeight="1" x14ac:dyDescent="0.35">
      <c r="A142" s="8" t="s">
        <v>340</v>
      </c>
      <c r="B142" s="7" t="s">
        <v>342</v>
      </c>
      <c r="C142" s="8" t="s">
        <v>17</v>
      </c>
      <c r="D142" s="8" t="s">
        <v>316</v>
      </c>
      <c r="E142" s="8" t="s">
        <v>259</v>
      </c>
      <c r="F142" s="8" t="s">
        <v>235</v>
      </c>
      <c r="G142" s="8" t="s">
        <v>329</v>
      </c>
      <c r="H142" s="8" t="s">
        <v>330</v>
      </c>
      <c r="I142" s="8" t="s">
        <v>233</v>
      </c>
      <c r="J142" s="8" t="s">
        <v>234</v>
      </c>
      <c r="K142" s="8" t="s">
        <v>252</v>
      </c>
      <c r="L142" s="124" t="s">
        <v>255</v>
      </c>
      <c r="M142" s="125"/>
      <c r="N142" s="126"/>
    </row>
    <row r="143" spans="1:14" x14ac:dyDescent="0.35">
      <c r="A143" s="1">
        <v>83</v>
      </c>
      <c r="B143" s="2" t="s">
        <v>75</v>
      </c>
      <c r="C143" s="3" t="s">
        <v>261</v>
      </c>
      <c r="D143" s="3" t="s">
        <v>262</v>
      </c>
      <c r="E143" s="3">
        <v>1</v>
      </c>
      <c r="F143" s="38"/>
      <c r="G143" s="39"/>
      <c r="H143" s="48" t="str">
        <f>IFERROR(VLOOKUP(G143,params!$G$1:$H$6,2,FALSE),"")</f>
        <v/>
      </c>
      <c r="I143" s="3">
        <v>5</v>
      </c>
      <c r="J143" s="3">
        <f t="shared" ref="J143:J153" si="14">IF(C143="Activo",I143,0)</f>
        <v>0</v>
      </c>
      <c r="K143" s="33">
        <f t="shared" ref="K143:K153" si="15">IFERROR(IF(AND(C143="Desactivo",F143&gt;0),F143/E143*I143*H143,IF(F143&lt;=E143,F143/E143*J143*H143,IF(F143&gt;E143,"Excesso de Evidênicias",0))),0)</f>
        <v>0</v>
      </c>
      <c r="L143" s="127"/>
      <c r="M143" s="128"/>
      <c r="N143" s="129"/>
    </row>
    <row r="144" spans="1:14" x14ac:dyDescent="0.35">
      <c r="A144" s="1">
        <v>84</v>
      </c>
      <c r="B144" s="2" t="s">
        <v>76</v>
      </c>
      <c r="C144" s="3" t="s">
        <v>261</v>
      </c>
      <c r="D144" s="3" t="s">
        <v>262</v>
      </c>
      <c r="E144" s="3">
        <v>1</v>
      </c>
      <c r="F144" s="38"/>
      <c r="G144" s="39"/>
      <c r="H144" s="48" t="str">
        <f>IFERROR(VLOOKUP(G144,params!$G$1:$H$6,2,FALSE),"")</f>
        <v/>
      </c>
      <c r="I144" s="3">
        <v>3.5</v>
      </c>
      <c r="J144" s="3">
        <f t="shared" si="14"/>
        <v>0</v>
      </c>
      <c r="K144" s="33">
        <f t="shared" si="15"/>
        <v>0</v>
      </c>
      <c r="L144" s="127"/>
      <c r="M144" s="128"/>
      <c r="N144" s="129"/>
    </row>
    <row r="145" spans="1:14" x14ac:dyDescent="0.35">
      <c r="A145" s="1">
        <v>85</v>
      </c>
      <c r="B145" s="2" t="s">
        <v>284</v>
      </c>
      <c r="C145" s="3" t="s">
        <v>261</v>
      </c>
      <c r="D145" s="3" t="s">
        <v>262</v>
      </c>
      <c r="E145" s="3">
        <v>1</v>
      </c>
      <c r="F145" s="38"/>
      <c r="G145" s="39"/>
      <c r="H145" s="48" t="str">
        <f>IFERROR(VLOOKUP(G145,params!$G$1:$H$6,2,FALSE),"")</f>
        <v/>
      </c>
      <c r="I145" s="3">
        <v>3.5</v>
      </c>
      <c r="J145" s="3">
        <f t="shared" si="14"/>
        <v>0</v>
      </c>
      <c r="K145" s="33">
        <f t="shared" si="15"/>
        <v>0</v>
      </c>
      <c r="L145" s="127"/>
      <c r="M145" s="128"/>
      <c r="N145" s="129"/>
    </row>
    <row r="146" spans="1:14" x14ac:dyDescent="0.35">
      <c r="A146" s="1">
        <v>86</v>
      </c>
      <c r="B146" s="2" t="s">
        <v>77</v>
      </c>
      <c r="C146" s="3" t="s">
        <v>261</v>
      </c>
      <c r="D146" s="3" t="s">
        <v>262</v>
      </c>
      <c r="E146" s="3">
        <v>1</v>
      </c>
      <c r="F146" s="38"/>
      <c r="G146" s="39"/>
      <c r="H146" s="48" t="str">
        <f>IFERROR(VLOOKUP(G146,params!$G$1:$H$6,2,FALSE),"")</f>
        <v/>
      </c>
      <c r="I146" s="3">
        <v>3</v>
      </c>
      <c r="J146" s="3">
        <f t="shared" si="14"/>
        <v>0</v>
      </c>
      <c r="K146" s="33">
        <f t="shared" si="15"/>
        <v>0</v>
      </c>
      <c r="L146" s="127"/>
      <c r="M146" s="128"/>
      <c r="N146" s="129"/>
    </row>
    <row r="147" spans="1:14" ht="28" x14ac:dyDescent="0.35">
      <c r="A147" s="1">
        <v>87</v>
      </c>
      <c r="B147" s="2" t="s">
        <v>78</v>
      </c>
      <c r="C147" s="3" t="s">
        <v>261</v>
      </c>
      <c r="D147" s="3" t="s">
        <v>262</v>
      </c>
      <c r="E147" s="3">
        <v>1</v>
      </c>
      <c r="F147" s="38"/>
      <c r="G147" s="39"/>
      <c r="H147" s="48" t="str">
        <f>IFERROR(VLOOKUP(G147,params!$G$1:$H$6,2,FALSE),"")</f>
        <v/>
      </c>
      <c r="I147" s="3">
        <v>3</v>
      </c>
      <c r="J147" s="3">
        <f t="shared" si="14"/>
        <v>0</v>
      </c>
      <c r="K147" s="33">
        <f t="shared" si="15"/>
        <v>0</v>
      </c>
      <c r="L147" s="127"/>
      <c r="M147" s="128"/>
      <c r="N147" s="129"/>
    </row>
    <row r="148" spans="1:14" x14ac:dyDescent="0.35">
      <c r="A148" s="1">
        <v>88</v>
      </c>
      <c r="B148" s="2" t="s">
        <v>79</v>
      </c>
      <c r="C148" s="3" t="s">
        <v>261</v>
      </c>
      <c r="D148" s="3" t="s">
        <v>262</v>
      </c>
      <c r="E148" s="3">
        <v>1</v>
      </c>
      <c r="F148" s="38"/>
      <c r="G148" s="39"/>
      <c r="H148" s="48" t="str">
        <f>IFERROR(VLOOKUP(G148,params!$G$1:$H$6,2,FALSE),"")</f>
        <v/>
      </c>
      <c r="I148" s="3">
        <v>2.5</v>
      </c>
      <c r="J148" s="3">
        <f t="shared" si="14"/>
        <v>0</v>
      </c>
      <c r="K148" s="33">
        <f t="shared" si="15"/>
        <v>0</v>
      </c>
      <c r="L148" s="127"/>
      <c r="M148" s="128"/>
      <c r="N148" s="129"/>
    </row>
    <row r="149" spans="1:14" x14ac:dyDescent="0.35">
      <c r="A149" s="1">
        <v>89</v>
      </c>
      <c r="B149" s="2" t="s">
        <v>80</v>
      </c>
      <c r="C149" s="3" t="s">
        <v>261</v>
      </c>
      <c r="D149" s="3" t="s">
        <v>262</v>
      </c>
      <c r="E149" s="3">
        <v>1</v>
      </c>
      <c r="F149" s="38"/>
      <c r="G149" s="39"/>
      <c r="H149" s="48" t="str">
        <f>IFERROR(VLOOKUP(G149,params!$G$1:$H$6,2,FALSE),"")</f>
        <v/>
      </c>
      <c r="I149" s="3">
        <v>2.5</v>
      </c>
      <c r="J149" s="3">
        <f t="shared" si="14"/>
        <v>0</v>
      </c>
      <c r="K149" s="33">
        <f t="shared" si="15"/>
        <v>0</v>
      </c>
      <c r="L149" s="127"/>
      <c r="M149" s="128"/>
      <c r="N149" s="129"/>
    </row>
    <row r="150" spans="1:14" x14ac:dyDescent="0.35">
      <c r="A150" s="1">
        <v>90</v>
      </c>
      <c r="B150" s="2" t="s">
        <v>81</v>
      </c>
      <c r="C150" s="3" t="s">
        <v>261</v>
      </c>
      <c r="D150" s="3" t="s">
        <v>262</v>
      </c>
      <c r="E150" s="3">
        <v>1</v>
      </c>
      <c r="F150" s="38"/>
      <c r="G150" s="39"/>
      <c r="H150" s="48" t="str">
        <f>IFERROR(VLOOKUP(G150,params!$G$1:$H$6,2,FALSE),"")</f>
        <v/>
      </c>
      <c r="I150" s="3">
        <v>2</v>
      </c>
      <c r="J150" s="3">
        <f t="shared" si="14"/>
        <v>0</v>
      </c>
      <c r="K150" s="33">
        <f t="shared" si="15"/>
        <v>0</v>
      </c>
      <c r="L150" s="127"/>
      <c r="M150" s="128"/>
      <c r="N150" s="129"/>
    </row>
    <row r="151" spans="1:14" ht="28" x14ac:dyDescent="0.35">
      <c r="A151" s="1">
        <v>91</v>
      </c>
      <c r="B151" s="2" t="s">
        <v>82</v>
      </c>
      <c r="C151" s="3" t="s">
        <v>261</v>
      </c>
      <c r="D151" s="3" t="s">
        <v>262</v>
      </c>
      <c r="E151" s="3">
        <v>1</v>
      </c>
      <c r="F151" s="38"/>
      <c r="G151" s="39"/>
      <c r="H151" s="48" t="str">
        <f>IFERROR(VLOOKUP(G151,params!$G$1:$H$6,2,FALSE),"")</f>
        <v/>
      </c>
      <c r="I151" s="3">
        <v>1.5</v>
      </c>
      <c r="J151" s="3">
        <f t="shared" si="14"/>
        <v>0</v>
      </c>
      <c r="K151" s="33">
        <f t="shared" si="15"/>
        <v>0</v>
      </c>
      <c r="L151" s="127"/>
      <c r="M151" s="128"/>
      <c r="N151" s="129"/>
    </row>
    <row r="152" spans="1:14" x14ac:dyDescent="0.35">
      <c r="A152" s="1">
        <v>92</v>
      </c>
      <c r="B152" s="2" t="s">
        <v>224</v>
      </c>
      <c r="C152" s="3" t="s">
        <v>261</v>
      </c>
      <c r="D152" s="3" t="s">
        <v>262</v>
      </c>
      <c r="E152" s="3">
        <v>1</v>
      </c>
      <c r="F152" s="38"/>
      <c r="G152" s="39"/>
      <c r="H152" s="48" t="str">
        <f>IFERROR(VLOOKUP(G152,params!$G$1:$H$6,2,FALSE),"")</f>
        <v/>
      </c>
      <c r="I152" s="3">
        <v>1.5</v>
      </c>
      <c r="J152" s="3">
        <f t="shared" si="14"/>
        <v>0</v>
      </c>
      <c r="K152" s="33">
        <f t="shared" si="15"/>
        <v>0</v>
      </c>
      <c r="L152" s="127"/>
      <c r="M152" s="128"/>
      <c r="N152" s="129"/>
    </row>
    <row r="153" spans="1:14" x14ac:dyDescent="0.35">
      <c r="A153" s="1">
        <v>93</v>
      </c>
      <c r="B153" s="2" t="s">
        <v>83</v>
      </c>
      <c r="C153" s="3" t="s">
        <v>261</v>
      </c>
      <c r="D153" s="3" t="s">
        <v>262</v>
      </c>
      <c r="E153" s="3">
        <v>1</v>
      </c>
      <c r="F153" s="38"/>
      <c r="G153" s="39"/>
      <c r="H153" s="48" t="str">
        <f>IFERROR(VLOOKUP(G153,params!$G$1:$H$6,2,FALSE),"")</f>
        <v/>
      </c>
      <c r="I153" s="3">
        <v>1</v>
      </c>
      <c r="J153" s="3">
        <f t="shared" si="14"/>
        <v>0</v>
      </c>
      <c r="K153" s="33">
        <f t="shared" si="15"/>
        <v>0</v>
      </c>
      <c r="L153" s="127"/>
      <c r="M153" s="128"/>
      <c r="N153" s="129"/>
    </row>
    <row r="154" spans="1:14" x14ac:dyDescent="0.35">
      <c r="I154" s="14" t="s">
        <v>309</v>
      </c>
      <c r="J154" s="34">
        <f>SUM(J143:J153)</f>
        <v>0</v>
      </c>
      <c r="K154" s="34">
        <f>SUM(K143:K153)</f>
        <v>0</v>
      </c>
    </row>
    <row r="156" spans="1:14" ht="15" x14ac:dyDescent="0.35">
      <c r="A156" s="139" t="s">
        <v>225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1:14" ht="39" customHeight="1" x14ac:dyDescent="0.35">
      <c r="A157" s="8" t="s">
        <v>340</v>
      </c>
      <c r="B157" s="7" t="s">
        <v>342</v>
      </c>
      <c r="C157" s="8" t="s">
        <v>17</v>
      </c>
      <c r="D157" s="8" t="s">
        <v>316</v>
      </c>
      <c r="E157" s="8" t="s">
        <v>259</v>
      </c>
      <c r="F157" s="8" t="s">
        <v>235</v>
      </c>
      <c r="G157" s="8" t="s">
        <v>329</v>
      </c>
      <c r="H157" s="8" t="s">
        <v>330</v>
      </c>
      <c r="I157" s="8" t="s">
        <v>233</v>
      </c>
      <c r="J157" s="8" t="s">
        <v>234</v>
      </c>
      <c r="K157" s="8" t="s">
        <v>252</v>
      </c>
      <c r="L157" s="124" t="s">
        <v>255</v>
      </c>
      <c r="M157" s="125"/>
      <c r="N157" s="126"/>
    </row>
    <row r="158" spans="1:14" x14ac:dyDescent="0.35">
      <c r="A158" s="1">
        <v>94</v>
      </c>
      <c r="B158" s="2" t="s">
        <v>226</v>
      </c>
      <c r="C158" s="3" t="s">
        <v>261</v>
      </c>
      <c r="D158" s="3" t="s">
        <v>262</v>
      </c>
      <c r="E158" s="3">
        <v>1</v>
      </c>
      <c r="F158" s="38"/>
      <c r="G158" s="39"/>
      <c r="H158" s="48" t="str">
        <f>IFERROR(VLOOKUP(G158,params!$G$1:$H$6,2,FALSE),"")</f>
        <v/>
      </c>
      <c r="I158" s="3">
        <v>5</v>
      </c>
      <c r="J158" s="3">
        <f t="shared" ref="J158:J161" si="16">IF(C158="Activo",I158,0)</f>
        <v>0</v>
      </c>
      <c r="K158" s="33">
        <f t="shared" ref="K158:K161" si="17">IFERROR(IF(AND(C158="Desactivo",F158&gt;0),F158/E158*I158*H158,IF(F158&lt;=E158,F158/E158*J158*H158,IF(F158&gt;E158,"Excesso de Evidênicias",0))),0)</f>
        <v>0</v>
      </c>
      <c r="L158" s="127"/>
      <c r="M158" s="128"/>
      <c r="N158" s="129"/>
    </row>
    <row r="159" spans="1:14" x14ac:dyDescent="0.35">
      <c r="A159" s="1">
        <v>95</v>
      </c>
      <c r="B159" s="2" t="s">
        <v>227</v>
      </c>
      <c r="C159" s="3" t="s">
        <v>261</v>
      </c>
      <c r="D159" s="3" t="s">
        <v>262</v>
      </c>
      <c r="E159" s="3">
        <v>1</v>
      </c>
      <c r="F159" s="38"/>
      <c r="G159" s="39"/>
      <c r="H159" s="48" t="str">
        <f>IFERROR(VLOOKUP(G159,params!$G$1:$H$6,2,FALSE),"")</f>
        <v/>
      </c>
      <c r="I159" s="3">
        <v>3</v>
      </c>
      <c r="J159" s="3">
        <f t="shared" si="16"/>
        <v>0</v>
      </c>
      <c r="K159" s="33">
        <f t="shared" si="17"/>
        <v>0</v>
      </c>
      <c r="L159" s="127"/>
      <c r="M159" s="128"/>
      <c r="N159" s="129"/>
    </row>
    <row r="160" spans="1:14" x14ac:dyDescent="0.35">
      <c r="A160" s="1">
        <v>96</v>
      </c>
      <c r="B160" s="2" t="s">
        <v>228</v>
      </c>
      <c r="C160" s="3" t="s">
        <v>261</v>
      </c>
      <c r="D160" s="3" t="s">
        <v>265</v>
      </c>
      <c r="E160" s="3">
        <v>1</v>
      </c>
      <c r="F160" s="38"/>
      <c r="G160" s="39"/>
      <c r="H160" s="48" t="str">
        <f>IFERROR(VLOOKUP(G160,params!$G$1:$H$6,2,FALSE),"")</f>
        <v/>
      </c>
      <c r="I160" s="3">
        <v>1.5</v>
      </c>
      <c r="J160" s="3">
        <f t="shared" si="16"/>
        <v>0</v>
      </c>
      <c r="K160" s="33">
        <f t="shared" si="17"/>
        <v>0</v>
      </c>
      <c r="L160" s="127"/>
      <c r="M160" s="128"/>
      <c r="N160" s="129"/>
    </row>
    <row r="161" spans="1:14" x14ac:dyDescent="0.35">
      <c r="A161" s="1">
        <v>97</v>
      </c>
      <c r="B161" s="2" t="s">
        <v>229</v>
      </c>
      <c r="C161" s="3" t="s">
        <v>261</v>
      </c>
      <c r="D161" s="3" t="s">
        <v>265</v>
      </c>
      <c r="E161" s="3">
        <v>1</v>
      </c>
      <c r="F161" s="38"/>
      <c r="G161" s="39"/>
      <c r="H161" s="48" t="str">
        <f>IFERROR(VLOOKUP(G161,params!$G$1:$H$6,2,FALSE),"")</f>
        <v/>
      </c>
      <c r="I161" s="3">
        <v>1</v>
      </c>
      <c r="J161" s="3">
        <f t="shared" si="16"/>
        <v>0</v>
      </c>
      <c r="K161" s="33">
        <f t="shared" si="17"/>
        <v>0</v>
      </c>
      <c r="L161" s="127"/>
      <c r="M161" s="128"/>
      <c r="N161" s="129"/>
    </row>
    <row r="162" spans="1:14" x14ac:dyDescent="0.35">
      <c r="I162" s="14" t="s">
        <v>309</v>
      </c>
      <c r="J162" s="34">
        <f>SUM(J158:J161)</f>
        <v>0</v>
      </c>
      <c r="K162" s="34">
        <f>SUM(K158:K161)</f>
        <v>0</v>
      </c>
      <c r="L162" s="36"/>
      <c r="M162" s="35"/>
    </row>
    <row r="164" spans="1:14" ht="15" x14ac:dyDescent="0.35">
      <c r="A164" s="139" t="s">
        <v>230</v>
      </c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1:14" ht="39" customHeight="1" x14ac:dyDescent="0.35">
      <c r="A165" s="8" t="s">
        <v>340</v>
      </c>
      <c r="B165" s="7" t="s">
        <v>342</v>
      </c>
      <c r="C165" s="8" t="s">
        <v>17</v>
      </c>
      <c r="D165" s="8" t="s">
        <v>316</v>
      </c>
      <c r="E165" s="8" t="s">
        <v>259</v>
      </c>
      <c r="F165" s="8" t="s">
        <v>235</v>
      </c>
      <c r="G165" s="8" t="s">
        <v>329</v>
      </c>
      <c r="H165" s="8" t="s">
        <v>330</v>
      </c>
      <c r="I165" s="8" t="s">
        <v>233</v>
      </c>
      <c r="J165" s="8" t="s">
        <v>234</v>
      </c>
      <c r="K165" s="8" t="s">
        <v>252</v>
      </c>
      <c r="L165" s="124" t="s">
        <v>255</v>
      </c>
      <c r="M165" s="125"/>
      <c r="N165" s="126"/>
    </row>
    <row r="166" spans="1:14" x14ac:dyDescent="0.35">
      <c r="A166" s="1">
        <v>98</v>
      </c>
      <c r="B166" s="4" t="s">
        <v>84</v>
      </c>
      <c r="C166" s="3" t="s">
        <v>261</v>
      </c>
      <c r="D166" s="3" t="s">
        <v>262</v>
      </c>
      <c r="E166" s="3">
        <v>1</v>
      </c>
      <c r="F166" s="38"/>
      <c r="G166" s="39"/>
      <c r="H166" s="48" t="str">
        <f>IFERROR(VLOOKUP(G166,params!$G$1:$H$6,2,FALSE),"")</f>
        <v/>
      </c>
      <c r="I166" s="3">
        <v>7</v>
      </c>
      <c r="J166" s="3">
        <f t="shared" ref="J166:J185" si="18">IF(C166="Activo",I166,0)</f>
        <v>0</v>
      </c>
      <c r="K166" s="33">
        <f t="shared" ref="K166:K185" si="19">IFERROR(IF(AND(C166="Desactivo",F166&gt;0),F166/E166*I166*H166,IF(F166&lt;=E166,F166/E166*J166*H166,IF(F166&gt;E166,"Excesso de Evidênicias",0))),0)</f>
        <v>0</v>
      </c>
      <c r="L166" s="127"/>
      <c r="M166" s="128"/>
      <c r="N166" s="129"/>
    </row>
    <row r="167" spans="1:14" ht="28" x14ac:dyDescent="0.35">
      <c r="A167" s="1">
        <v>99</v>
      </c>
      <c r="B167" s="4" t="s">
        <v>85</v>
      </c>
      <c r="C167" s="3" t="s">
        <v>261</v>
      </c>
      <c r="D167" s="3" t="s">
        <v>262</v>
      </c>
      <c r="E167" s="3">
        <v>1</v>
      </c>
      <c r="F167" s="38"/>
      <c r="G167" s="39"/>
      <c r="H167" s="48" t="str">
        <f>IFERROR(VLOOKUP(G167,params!$G$1:$H$6,2,FALSE),"")</f>
        <v/>
      </c>
      <c r="I167" s="3">
        <v>5</v>
      </c>
      <c r="J167" s="3">
        <f t="shared" si="18"/>
        <v>0</v>
      </c>
      <c r="K167" s="33">
        <f t="shared" si="19"/>
        <v>0</v>
      </c>
      <c r="L167" s="127"/>
      <c r="M167" s="128"/>
      <c r="N167" s="129"/>
    </row>
    <row r="168" spans="1:14" ht="28" x14ac:dyDescent="0.35">
      <c r="A168" s="1">
        <v>100</v>
      </c>
      <c r="B168" s="4" t="s">
        <v>86</v>
      </c>
      <c r="C168" s="3" t="s">
        <v>261</v>
      </c>
      <c r="D168" s="3" t="s">
        <v>263</v>
      </c>
      <c r="E168" s="3">
        <v>1</v>
      </c>
      <c r="F168" s="38"/>
      <c r="G168" s="39"/>
      <c r="H168" s="48" t="str">
        <f>IFERROR(VLOOKUP(G168,params!$G$1:$H$6,2,FALSE),"")</f>
        <v/>
      </c>
      <c r="I168" s="3">
        <v>4</v>
      </c>
      <c r="J168" s="3">
        <f t="shared" si="18"/>
        <v>0</v>
      </c>
      <c r="K168" s="33">
        <f t="shared" si="19"/>
        <v>0</v>
      </c>
      <c r="L168" s="127"/>
      <c r="M168" s="128"/>
      <c r="N168" s="129"/>
    </row>
    <row r="169" spans="1:14" ht="28" x14ac:dyDescent="0.35">
      <c r="A169" s="1">
        <v>101</v>
      </c>
      <c r="B169" s="4" t="s">
        <v>87</v>
      </c>
      <c r="C169" s="3" t="s">
        <v>261</v>
      </c>
      <c r="D169" s="3" t="s">
        <v>263</v>
      </c>
      <c r="E169" s="3">
        <v>1</v>
      </c>
      <c r="F169" s="38"/>
      <c r="G169" s="39"/>
      <c r="H169" s="48" t="str">
        <f>IFERROR(VLOOKUP(G169,params!$G$1:$H$6,2,FALSE),"")</f>
        <v/>
      </c>
      <c r="I169" s="3">
        <v>4</v>
      </c>
      <c r="J169" s="3">
        <f t="shared" si="18"/>
        <v>0</v>
      </c>
      <c r="K169" s="33">
        <f t="shared" si="19"/>
        <v>0</v>
      </c>
      <c r="L169" s="127"/>
      <c r="M169" s="128"/>
      <c r="N169" s="129"/>
    </row>
    <row r="170" spans="1:14" ht="28" x14ac:dyDescent="0.35">
      <c r="A170" s="1">
        <v>102</v>
      </c>
      <c r="B170" s="4" t="s">
        <v>88</v>
      </c>
      <c r="C170" s="3" t="s">
        <v>261</v>
      </c>
      <c r="D170" s="3" t="s">
        <v>262</v>
      </c>
      <c r="E170" s="3">
        <v>1</v>
      </c>
      <c r="F170" s="38"/>
      <c r="G170" s="39"/>
      <c r="H170" s="48" t="str">
        <f>IFERROR(VLOOKUP(G170,params!$G$1:$H$6,2,FALSE),"")</f>
        <v/>
      </c>
      <c r="I170" s="3">
        <v>3.5</v>
      </c>
      <c r="J170" s="3">
        <f t="shared" si="18"/>
        <v>0</v>
      </c>
      <c r="K170" s="33">
        <f t="shared" si="19"/>
        <v>0</v>
      </c>
      <c r="L170" s="127"/>
      <c r="M170" s="128"/>
      <c r="N170" s="129"/>
    </row>
    <row r="171" spans="1:14" x14ac:dyDescent="0.35">
      <c r="A171" s="1">
        <v>103</v>
      </c>
      <c r="B171" s="4" t="s">
        <v>89</v>
      </c>
      <c r="C171" s="3" t="s">
        <v>261</v>
      </c>
      <c r="D171" s="3" t="s">
        <v>262</v>
      </c>
      <c r="E171" s="3">
        <v>1</v>
      </c>
      <c r="F171" s="38"/>
      <c r="G171" s="39"/>
      <c r="H171" s="48" t="str">
        <f>IFERROR(VLOOKUP(G171,params!$G$1:$H$6,2,FALSE),"")</f>
        <v/>
      </c>
      <c r="I171" s="3">
        <v>3</v>
      </c>
      <c r="J171" s="3">
        <f t="shared" si="18"/>
        <v>0</v>
      </c>
      <c r="K171" s="33">
        <f t="shared" si="19"/>
        <v>0</v>
      </c>
      <c r="L171" s="127"/>
      <c r="M171" s="128"/>
      <c r="N171" s="129"/>
    </row>
    <row r="172" spans="1:14" ht="28" x14ac:dyDescent="0.35">
      <c r="A172" s="1">
        <v>104</v>
      </c>
      <c r="B172" s="4" t="s">
        <v>90</v>
      </c>
      <c r="C172" s="3" t="s">
        <v>261</v>
      </c>
      <c r="D172" s="3" t="s">
        <v>265</v>
      </c>
      <c r="E172" s="3">
        <v>1</v>
      </c>
      <c r="F172" s="38"/>
      <c r="G172" s="39"/>
      <c r="H172" s="48" t="str">
        <f>IFERROR(VLOOKUP(G172,params!$G$1:$H$6,2,FALSE),"")</f>
        <v/>
      </c>
      <c r="I172" s="3">
        <v>2.5</v>
      </c>
      <c r="J172" s="3">
        <f t="shared" si="18"/>
        <v>0</v>
      </c>
      <c r="K172" s="33">
        <f t="shared" si="19"/>
        <v>0</v>
      </c>
      <c r="L172" s="127"/>
      <c r="M172" s="128"/>
      <c r="N172" s="129"/>
    </row>
    <row r="173" spans="1:14" x14ac:dyDescent="0.35">
      <c r="A173" s="1">
        <v>105</v>
      </c>
      <c r="B173" s="4" t="s">
        <v>91</v>
      </c>
      <c r="C173" s="3" t="s">
        <v>261</v>
      </c>
      <c r="D173" s="3" t="s">
        <v>262</v>
      </c>
      <c r="E173" s="3">
        <v>1</v>
      </c>
      <c r="F173" s="38"/>
      <c r="G173" s="39"/>
      <c r="H173" s="48" t="str">
        <f>IFERROR(VLOOKUP(G173,params!$G$1:$H$6,2,FALSE),"")</f>
        <v/>
      </c>
      <c r="I173" s="3">
        <v>2.5</v>
      </c>
      <c r="J173" s="3">
        <f t="shared" si="18"/>
        <v>0</v>
      </c>
      <c r="K173" s="33">
        <f t="shared" si="19"/>
        <v>0</v>
      </c>
      <c r="L173" s="127"/>
      <c r="M173" s="128"/>
      <c r="N173" s="129"/>
    </row>
    <row r="174" spans="1:14" ht="28" x14ac:dyDescent="0.35">
      <c r="A174" s="1">
        <v>106</v>
      </c>
      <c r="B174" s="4" t="s">
        <v>92</v>
      </c>
      <c r="C174" s="3" t="s">
        <v>261</v>
      </c>
      <c r="D174" s="3" t="s">
        <v>262</v>
      </c>
      <c r="E174" s="3">
        <v>1</v>
      </c>
      <c r="F174" s="38"/>
      <c r="G174" s="39"/>
      <c r="H174" s="48" t="str">
        <f>IFERROR(VLOOKUP(G174,params!$G$1:$H$6,2,FALSE),"")</f>
        <v/>
      </c>
      <c r="I174" s="3">
        <v>2.5</v>
      </c>
      <c r="J174" s="3">
        <f t="shared" si="18"/>
        <v>0</v>
      </c>
      <c r="K174" s="33">
        <f t="shared" si="19"/>
        <v>0</v>
      </c>
      <c r="L174" s="127"/>
      <c r="M174" s="128"/>
      <c r="N174" s="129"/>
    </row>
    <row r="175" spans="1:14" ht="28" x14ac:dyDescent="0.35">
      <c r="A175" s="1">
        <v>107</v>
      </c>
      <c r="B175" s="4" t="s">
        <v>93</v>
      </c>
      <c r="C175" s="3" t="s">
        <v>261</v>
      </c>
      <c r="D175" s="3" t="s">
        <v>265</v>
      </c>
      <c r="E175" s="3">
        <v>1</v>
      </c>
      <c r="F175" s="38"/>
      <c r="G175" s="39"/>
      <c r="H175" s="48" t="str">
        <f>IFERROR(VLOOKUP(G175,params!$G$1:$H$6,2,FALSE),"")</f>
        <v/>
      </c>
      <c r="I175" s="3">
        <v>2</v>
      </c>
      <c r="J175" s="3">
        <f t="shared" si="18"/>
        <v>0</v>
      </c>
      <c r="K175" s="33">
        <f t="shared" si="19"/>
        <v>0</v>
      </c>
      <c r="L175" s="127"/>
      <c r="M175" s="128"/>
      <c r="N175" s="129"/>
    </row>
    <row r="176" spans="1:14" x14ac:dyDescent="0.35">
      <c r="A176" s="1">
        <v>108</v>
      </c>
      <c r="B176" s="4" t="s">
        <v>94</v>
      </c>
      <c r="C176" s="3" t="s">
        <v>261</v>
      </c>
      <c r="D176" s="3" t="s">
        <v>263</v>
      </c>
      <c r="E176" s="3">
        <v>1</v>
      </c>
      <c r="F176" s="38"/>
      <c r="G176" s="39"/>
      <c r="H176" s="48" t="str">
        <f>IFERROR(VLOOKUP(G176,params!$G$1:$H$6,2,FALSE),"")</f>
        <v/>
      </c>
      <c r="I176" s="3">
        <v>2</v>
      </c>
      <c r="J176" s="3">
        <f t="shared" si="18"/>
        <v>0</v>
      </c>
      <c r="K176" s="33">
        <f t="shared" si="19"/>
        <v>0</v>
      </c>
      <c r="L176" s="127"/>
      <c r="M176" s="128"/>
      <c r="N176" s="129"/>
    </row>
    <row r="177" spans="1:14" ht="28" x14ac:dyDescent="0.35">
      <c r="A177" s="1">
        <v>109</v>
      </c>
      <c r="B177" s="4" t="s">
        <v>95</v>
      </c>
      <c r="C177" s="3" t="s">
        <v>261</v>
      </c>
      <c r="D177" s="3" t="s">
        <v>262</v>
      </c>
      <c r="E177" s="3">
        <v>1</v>
      </c>
      <c r="F177" s="38"/>
      <c r="G177" s="39"/>
      <c r="H177" s="48" t="str">
        <f>IFERROR(VLOOKUP(G177,params!$G$1:$H$6,2,FALSE),"")</f>
        <v/>
      </c>
      <c r="I177" s="3">
        <v>1.5</v>
      </c>
      <c r="J177" s="3">
        <f t="shared" si="18"/>
        <v>0</v>
      </c>
      <c r="K177" s="33">
        <f t="shared" si="19"/>
        <v>0</v>
      </c>
      <c r="L177" s="127"/>
      <c r="M177" s="128"/>
      <c r="N177" s="129"/>
    </row>
    <row r="178" spans="1:14" x14ac:dyDescent="0.35">
      <c r="A178" s="1">
        <v>110</v>
      </c>
      <c r="B178" s="4" t="s">
        <v>96</v>
      </c>
      <c r="C178" s="3" t="s">
        <v>261</v>
      </c>
      <c r="D178" s="3" t="s">
        <v>264</v>
      </c>
      <c r="E178" s="3">
        <v>1</v>
      </c>
      <c r="F178" s="38"/>
      <c r="G178" s="39"/>
      <c r="H178" s="48" t="str">
        <f>IFERROR(VLOOKUP(G178,params!$G$1:$H$6,2,FALSE),"")</f>
        <v/>
      </c>
      <c r="I178" s="3">
        <v>1.5</v>
      </c>
      <c r="J178" s="3">
        <f t="shared" si="18"/>
        <v>0</v>
      </c>
      <c r="K178" s="33">
        <f t="shared" si="19"/>
        <v>0</v>
      </c>
      <c r="L178" s="127"/>
      <c r="M178" s="128"/>
      <c r="N178" s="129"/>
    </row>
    <row r="179" spans="1:14" x14ac:dyDescent="0.35">
      <c r="A179" s="1">
        <v>111</v>
      </c>
      <c r="B179" s="4" t="s">
        <v>97</v>
      </c>
      <c r="C179" s="3" t="s">
        <v>261</v>
      </c>
      <c r="D179" s="3" t="s">
        <v>264</v>
      </c>
      <c r="E179" s="3">
        <v>1</v>
      </c>
      <c r="F179" s="38"/>
      <c r="G179" s="39"/>
      <c r="H179" s="48" t="str">
        <f>IFERROR(VLOOKUP(G179,params!$G$1:$H$6,2,FALSE),"")</f>
        <v/>
      </c>
      <c r="I179" s="3">
        <v>1.5</v>
      </c>
      <c r="J179" s="3">
        <f t="shared" si="18"/>
        <v>0</v>
      </c>
      <c r="K179" s="33">
        <f t="shared" si="19"/>
        <v>0</v>
      </c>
      <c r="L179" s="127"/>
      <c r="M179" s="128"/>
      <c r="N179" s="129"/>
    </row>
    <row r="180" spans="1:14" ht="28" x14ac:dyDescent="0.35">
      <c r="A180" s="1">
        <v>112</v>
      </c>
      <c r="B180" s="4" t="s">
        <v>98</v>
      </c>
      <c r="C180" s="3" t="s">
        <v>261</v>
      </c>
      <c r="D180" s="3" t="s">
        <v>264</v>
      </c>
      <c r="E180" s="3">
        <v>1</v>
      </c>
      <c r="F180" s="38"/>
      <c r="G180" s="39"/>
      <c r="H180" s="48" t="str">
        <f>IFERROR(VLOOKUP(G180,params!$G$1:$H$6,2,FALSE),"")</f>
        <v/>
      </c>
      <c r="I180" s="3">
        <v>1.5</v>
      </c>
      <c r="J180" s="3">
        <f t="shared" si="18"/>
        <v>0</v>
      </c>
      <c r="K180" s="33">
        <f t="shared" si="19"/>
        <v>0</v>
      </c>
      <c r="L180" s="127"/>
      <c r="M180" s="128"/>
      <c r="N180" s="129"/>
    </row>
    <row r="181" spans="1:14" x14ac:dyDescent="0.35">
      <c r="A181" s="1">
        <v>113</v>
      </c>
      <c r="B181" s="4" t="s">
        <v>99</v>
      </c>
      <c r="C181" s="3" t="s">
        <v>261</v>
      </c>
      <c r="D181" s="3" t="s">
        <v>264</v>
      </c>
      <c r="E181" s="3">
        <v>1</v>
      </c>
      <c r="F181" s="38"/>
      <c r="G181" s="39"/>
      <c r="H181" s="48" t="str">
        <f>IFERROR(VLOOKUP(G181,params!$G$1:$H$6,2,FALSE),"")</f>
        <v/>
      </c>
      <c r="I181" s="3">
        <v>1.5</v>
      </c>
      <c r="J181" s="3">
        <f t="shared" si="18"/>
        <v>0</v>
      </c>
      <c r="K181" s="33">
        <f t="shared" si="19"/>
        <v>0</v>
      </c>
      <c r="L181" s="127"/>
      <c r="M181" s="128"/>
      <c r="N181" s="129"/>
    </row>
    <row r="182" spans="1:14" x14ac:dyDescent="0.35">
      <c r="A182" s="1">
        <v>114</v>
      </c>
      <c r="B182" s="4" t="s">
        <v>100</v>
      </c>
      <c r="C182" s="3" t="s">
        <v>261</v>
      </c>
      <c r="D182" s="3" t="s">
        <v>264</v>
      </c>
      <c r="E182" s="3">
        <v>1</v>
      </c>
      <c r="F182" s="38"/>
      <c r="G182" s="39"/>
      <c r="H182" s="48" t="str">
        <f>IFERROR(VLOOKUP(G182,params!$G$1:$H$6,2,FALSE),"")</f>
        <v/>
      </c>
      <c r="I182" s="3">
        <v>1</v>
      </c>
      <c r="J182" s="3">
        <f t="shared" si="18"/>
        <v>0</v>
      </c>
      <c r="K182" s="33">
        <f t="shared" si="19"/>
        <v>0</v>
      </c>
      <c r="L182" s="127"/>
      <c r="M182" s="128"/>
      <c r="N182" s="129"/>
    </row>
    <row r="183" spans="1:14" ht="28" x14ac:dyDescent="0.35">
      <c r="A183" s="1">
        <v>115</v>
      </c>
      <c r="B183" s="4" t="s">
        <v>101</v>
      </c>
      <c r="C183" s="3" t="s">
        <v>261</v>
      </c>
      <c r="D183" s="3" t="s">
        <v>264</v>
      </c>
      <c r="E183" s="3">
        <v>1</v>
      </c>
      <c r="F183" s="38"/>
      <c r="G183" s="39"/>
      <c r="H183" s="48" t="str">
        <f>IFERROR(VLOOKUP(G183,params!$G$1:$H$6,2,FALSE),"")</f>
        <v/>
      </c>
      <c r="I183" s="3">
        <v>1</v>
      </c>
      <c r="J183" s="3">
        <f t="shared" si="18"/>
        <v>0</v>
      </c>
      <c r="K183" s="33">
        <f t="shared" si="19"/>
        <v>0</v>
      </c>
      <c r="L183" s="127"/>
      <c r="M183" s="128"/>
      <c r="N183" s="129"/>
    </row>
    <row r="184" spans="1:14" ht="28" x14ac:dyDescent="0.35">
      <c r="A184" s="1">
        <v>116</v>
      </c>
      <c r="B184" s="4" t="s">
        <v>102</v>
      </c>
      <c r="C184" s="3" t="s">
        <v>261</v>
      </c>
      <c r="D184" s="3" t="s">
        <v>264</v>
      </c>
      <c r="E184" s="3">
        <v>1</v>
      </c>
      <c r="F184" s="38"/>
      <c r="G184" s="39"/>
      <c r="H184" s="48" t="str">
        <f>IFERROR(VLOOKUP(G184,params!$G$1:$H$6,2,FALSE),"")</f>
        <v/>
      </c>
      <c r="I184" s="3">
        <v>1</v>
      </c>
      <c r="J184" s="3">
        <f t="shared" si="18"/>
        <v>0</v>
      </c>
      <c r="K184" s="33">
        <f t="shared" si="19"/>
        <v>0</v>
      </c>
      <c r="L184" s="127"/>
      <c r="M184" s="128"/>
      <c r="N184" s="129"/>
    </row>
    <row r="185" spans="1:14" x14ac:dyDescent="0.35">
      <c r="A185" s="1">
        <v>117</v>
      </c>
      <c r="B185" s="4" t="s">
        <v>103</v>
      </c>
      <c r="C185" s="3" t="s">
        <v>261</v>
      </c>
      <c r="D185" s="3" t="s">
        <v>264</v>
      </c>
      <c r="E185" s="3">
        <v>1</v>
      </c>
      <c r="F185" s="38"/>
      <c r="G185" s="39"/>
      <c r="H185" s="48" t="str">
        <f>IFERROR(VLOOKUP(G185,params!$G$1:$H$6,2,FALSE),"")</f>
        <v/>
      </c>
      <c r="I185" s="3">
        <v>0.5</v>
      </c>
      <c r="J185" s="3">
        <f t="shared" si="18"/>
        <v>0</v>
      </c>
      <c r="K185" s="33">
        <f t="shared" si="19"/>
        <v>0</v>
      </c>
      <c r="L185" s="127"/>
      <c r="M185" s="128"/>
      <c r="N185" s="129"/>
    </row>
    <row r="186" spans="1:14" x14ac:dyDescent="0.35">
      <c r="I186" s="14" t="s">
        <v>309</v>
      </c>
      <c r="J186" s="34">
        <f>SUM(J166:J185)</f>
        <v>0</v>
      </c>
      <c r="K186" s="34">
        <f>SUM(K166:K185)</f>
        <v>0</v>
      </c>
    </row>
    <row r="188" spans="1:14" ht="15" x14ac:dyDescent="0.35">
      <c r="A188" s="139" t="s">
        <v>104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</row>
    <row r="189" spans="1:14" ht="39" customHeight="1" x14ac:dyDescent="0.35">
      <c r="A189" s="8" t="s">
        <v>340</v>
      </c>
      <c r="B189" s="7" t="s">
        <v>342</v>
      </c>
      <c r="C189" s="8" t="s">
        <v>17</v>
      </c>
      <c r="D189" s="8" t="s">
        <v>316</v>
      </c>
      <c r="E189" s="8" t="s">
        <v>259</v>
      </c>
      <c r="F189" s="8" t="s">
        <v>235</v>
      </c>
      <c r="G189" s="8" t="s">
        <v>329</v>
      </c>
      <c r="H189" s="8" t="s">
        <v>330</v>
      </c>
      <c r="I189" s="8" t="s">
        <v>233</v>
      </c>
      <c r="J189" s="8" t="s">
        <v>234</v>
      </c>
      <c r="K189" s="8" t="s">
        <v>252</v>
      </c>
      <c r="L189" s="124" t="s">
        <v>255</v>
      </c>
      <c r="M189" s="125"/>
      <c r="N189" s="126"/>
    </row>
    <row r="190" spans="1:14" x14ac:dyDescent="0.35">
      <c r="A190" s="1">
        <v>118</v>
      </c>
      <c r="B190" s="4" t="s">
        <v>105</v>
      </c>
      <c r="C190" s="3" t="s">
        <v>261</v>
      </c>
      <c r="D190" s="3" t="s">
        <v>263</v>
      </c>
      <c r="E190" s="3">
        <v>1</v>
      </c>
      <c r="F190" s="38"/>
      <c r="G190" s="39"/>
      <c r="H190" s="48" t="str">
        <f>IFERROR(VLOOKUP(G190,params!$G$1:$H$6,2,FALSE),"")</f>
        <v/>
      </c>
      <c r="I190" s="3">
        <v>7</v>
      </c>
      <c r="J190" s="3">
        <f t="shared" ref="J190:J199" si="20">IF(C190="Activo",I190,0)</f>
        <v>0</v>
      </c>
      <c r="K190" s="33">
        <f t="shared" ref="K190:K199" si="21">IFERROR(IF(AND(C190="Desactivo",F190&gt;0),F190/E190*I190*H190,IF(F190&lt;=E190,F190/E190*J190*H190,IF(F190&gt;E190,"Excesso de Evidênicias",0))),0)</f>
        <v>0</v>
      </c>
      <c r="L190" s="127"/>
      <c r="M190" s="128"/>
      <c r="N190" s="129"/>
    </row>
    <row r="191" spans="1:14" x14ac:dyDescent="0.35">
      <c r="A191" s="1">
        <v>119</v>
      </c>
      <c r="B191" s="4" t="s">
        <v>106</v>
      </c>
      <c r="C191" s="3" t="s">
        <v>261</v>
      </c>
      <c r="D191" s="3" t="s">
        <v>263</v>
      </c>
      <c r="E191" s="3">
        <v>1</v>
      </c>
      <c r="F191" s="38"/>
      <c r="G191" s="39"/>
      <c r="H191" s="48" t="str">
        <f>IFERROR(VLOOKUP(G191,params!$G$1:$H$6,2,FALSE),"")</f>
        <v/>
      </c>
      <c r="I191" s="3">
        <v>6</v>
      </c>
      <c r="J191" s="3">
        <f t="shared" si="20"/>
        <v>0</v>
      </c>
      <c r="K191" s="33">
        <f t="shared" si="21"/>
        <v>0</v>
      </c>
      <c r="L191" s="127"/>
      <c r="M191" s="128"/>
      <c r="N191" s="129"/>
    </row>
    <row r="192" spans="1:14" x14ac:dyDescent="0.35">
      <c r="A192" s="1">
        <v>120</v>
      </c>
      <c r="B192" s="4" t="s">
        <v>107</v>
      </c>
      <c r="C192" s="3" t="s">
        <v>261</v>
      </c>
      <c r="D192" s="3" t="s">
        <v>263</v>
      </c>
      <c r="E192" s="3">
        <v>1</v>
      </c>
      <c r="F192" s="38"/>
      <c r="G192" s="39"/>
      <c r="H192" s="48" t="str">
        <f>IFERROR(VLOOKUP(G192,params!$G$1:$H$6,2,FALSE),"")</f>
        <v/>
      </c>
      <c r="I192" s="3">
        <v>5</v>
      </c>
      <c r="J192" s="3">
        <f t="shared" si="20"/>
        <v>0</v>
      </c>
      <c r="K192" s="33">
        <f t="shared" si="21"/>
        <v>0</v>
      </c>
      <c r="L192" s="127"/>
      <c r="M192" s="128"/>
      <c r="N192" s="129"/>
    </row>
    <row r="193" spans="1:14" x14ac:dyDescent="0.35">
      <c r="A193" s="1">
        <v>121</v>
      </c>
      <c r="B193" s="4" t="s">
        <v>108</v>
      </c>
      <c r="C193" s="3" t="s">
        <v>261</v>
      </c>
      <c r="D193" s="3" t="s">
        <v>263</v>
      </c>
      <c r="E193" s="3">
        <v>1</v>
      </c>
      <c r="F193" s="38"/>
      <c r="G193" s="39"/>
      <c r="H193" s="48" t="str">
        <f>IFERROR(VLOOKUP(G193,params!$G$1:$H$6,2,FALSE),"")</f>
        <v/>
      </c>
      <c r="I193" s="3">
        <v>4</v>
      </c>
      <c r="J193" s="3">
        <f t="shared" si="20"/>
        <v>0</v>
      </c>
      <c r="K193" s="33">
        <f t="shared" si="21"/>
        <v>0</v>
      </c>
      <c r="L193" s="127"/>
      <c r="M193" s="128"/>
      <c r="N193" s="129"/>
    </row>
    <row r="194" spans="1:14" ht="28" x14ac:dyDescent="0.35">
      <c r="A194" s="1">
        <v>122</v>
      </c>
      <c r="B194" s="4" t="s">
        <v>109</v>
      </c>
      <c r="C194" s="3" t="s">
        <v>261</v>
      </c>
      <c r="D194" s="3" t="s">
        <v>265</v>
      </c>
      <c r="E194" s="3">
        <v>1</v>
      </c>
      <c r="F194" s="38"/>
      <c r="G194" s="39"/>
      <c r="H194" s="48" t="str">
        <f>IFERROR(VLOOKUP(G194,params!$G$1:$H$6,2,FALSE),"")</f>
        <v/>
      </c>
      <c r="I194" s="3">
        <v>3</v>
      </c>
      <c r="J194" s="3">
        <f t="shared" si="20"/>
        <v>0</v>
      </c>
      <c r="K194" s="33">
        <f t="shared" si="21"/>
        <v>0</v>
      </c>
      <c r="L194" s="127"/>
      <c r="M194" s="128"/>
      <c r="N194" s="129"/>
    </row>
    <row r="195" spans="1:14" x14ac:dyDescent="0.35">
      <c r="A195" s="1">
        <v>123</v>
      </c>
      <c r="B195" s="4" t="s">
        <v>202</v>
      </c>
      <c r="C195" s="3" t="s">
        <v>261</v>
      </c>
      <c r="D195" s="3" t="s">
        <v>264</v>
      </c>
      <c r="E195" s="3">
        <v>1</v>
      </c>
      <c r="F195" s="38"/>
      <c r="G195" s="39"/>
      <c r="H195" s="48" t="str">
        <f>IFERROR(VLOOKUP(G195,params!$G$1:$H$6,2,FALSE),"")</f>
        <v/>
      </c>
      <c r="I195" s="3">
        <v>2</v>
      </c>
      <c r="J195" s="3">
        <f t="shared" si="20"/>
        <v>0</v>
      </c>
      <c r="K195" s="33">
        <f t="shared" si="21"/>
        <v>0</v>
      </c>
      <c r="L195" s="127"/>
      <c r="M195" s="128"/>
      <c r="N195" s="129"/>
    </row>
    <row r="196" spans="1:14" ht="28" x14ac:dyDescent="0.35">
      <c r="A196" s="1">
        <v>124</v>
      </c>
      <c r="B196" s="4" t="s">
        <v>110</v>
      </c>
      <c r="C196" s="3" t="s">
        <v>261</v>
      </c>
      <c r="D196" s="3" t="s">
        <v>264</v>
      </c>
      <c r="E196" s="3">
        <v>1</v>
      </c>
      <c r="F196" s="38"/>
      <c r="G196" s="39"/>
      <c r="H196" s="48" t="str">
        <f>IFERROR(VLOOKUP(G196,params!$G$1:$H$6,2,FALSE),"")</f>
        <v/>
      </c>
      <c r="I196" s="3">
        <v>2</v>
      </c>
      <c r="J196" s="3">
        <f t="shared" si="20"/>
        <v>0</v>
      </c>
      <c r="K196" s="33">
        <f t="shared" si="21"/>
        <v>0</v>
      </c>
      <c r="L196" s="127"/>
      <c r="M196" s="128"/>
      <c r="N196" s="129"/>
    </row>
    <row r="197" spans="1:14" ht="28" x14ac:dyDescent="0.35">
      <c r="A197" s="1">
        <v>125</v>
      </c>
      <c r="B197" s="4" t="s">
        <v>111</v>
      </c>
      <c r="C197" s="3" t="s">
        <v>261</v>
      </c>
      <c r="D197" s="3" t="s">
        <v>264</v>
      </c>
      <c r="E197" s="3">
        <v>1</v>
      </c>
      <c r="F197" s="38"/>
      <c r="G197" s="39"/>
      <c r="H197" s="48" t="str">
        <f>IFERROR(VLOOKUP(G197,params!$G$1:$H$6,2,FALSE),"")</f>
        <v/>
      </c>
      <c r="I197" s="3">
        <v>2</v>
      </c>
      <c r="J197" s="3">
        <f t="shared" si="20"/>
        <v>0</v>
      </c>
      <c r="K197" s="33">
        <f t="shared" si="21"/>
        <v>0</v>
      </c>
      <c r="L197" s="127"/>
      <c r="M197" s="128"/>
      <c r="N197" s="129"/>
    </row>
    <row r="198" spans="1:14" ht="42" x14ac:dyDescent="0.35">
      <c r="A198" s="1">
        <v>126</v>
      </c>
      <c r="B198" s="4" t="s">
        <v>112</v>
      </c>
      <c r="C198" s="3" t="s">
        <v>261</v>
      </c>
      <c r="D198" s="3" t="s">
        <v>264</v>
      </c>
      <c r="E198" s="3">
        <v>1</v>
      </c>
      <c r="F198" s="38"/>
      <c r="G198" s="39"/>
      <c r="H198" s="48" t="str">
        <f>IFERROR(VLOOKUP(G198,params!$G$1:$H$6,2,FALSE),"")</f>
        <v/>
      </c>
      <c r="I198" s="3">
        <v>1</v>
      </c>
      <c r="J198" s="3">
        <f t="shared" si="20"/>
        <v>0</v>
      </c>
      <c r="K198" s="33">
        <f t="shared" si="21"/>
        <v>0</v>
      </c>
      <c r="L198" s="127"/>
      <c r="M198" s="128"/>
      <c r="N198" s="129"/>
    </row>
    <row r="199" spans="1:14" ht="28" x14ac:dyDescent="0.35">
      <c r="A199" s="1">
        <v>127</v>
      </c>
      <c r="B199" s="4" t="s">
        <v>113</v>
      </c>
      <c r="C199" s="3" t="s">
        <v>261</v>
      </c>
      <c r="D199" s="3" t="s">
        <v>264</v>
      </c>
      <c r="E199" s="3">
        <v>1</v>
      </c>
      <c r="F199" s="38"/>
      <c r="G199" s="39"/>
      <c r="H199" s="48" t="str">
        <f>IFERROR(VLOOKUP(G199,params!$G$1:$H$6,2,FALSE),"")</f>
        <v/>
      </c>
      <c r="I199" s="3">
        <v>1</v>
      </c>
      <c r="J199" s="3">
        <f t="shared" si="20"/>
        <v>0</v>
      </c>
      <c r="K199" s="33">
        <f t="shared" si="21"/>
        <v>0</v>
      </c>
      <c r="L199" s="127"/>
      <c r="M199" s="128"/>
      <c r="N199" s="129"/>
    </row>
    <row r="200" spans="1:14" x14ac:dyDescent="0.35">
      <c r="I200" s="14" t="s">
        <v>309</v>
      </c>
      <c r="J200" s="34">
        <f>SUM(J190:J199)</f>
        <v>0</v>
      </c>
      <c r="K200" s="34">
        <f>SUM(K190:K199)</f>
        <v>0</v>
      </c>
    </row>
    <row r="203" spans="1:14" ht="15" x14ac:dyDescent="0.35">
      <c r="A203" s="139" t="s">
        <v>114</v>
      </c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</row>
    <row r="204" spans="1:14" ht="39" customHeight="1" x14ac:dyDescent="0.35">
      <c r="A204" s="8" t="s">
        <v>340</v>
      </c>
      <c r="B204" s="7" t="s">
        <v>342</v>
      </c>
      <c r="C204" s="8" t="s">
        <v>17</v>
      </c>
      <c r="D204" s="8" t="s">
        <v>316</v>
      </c>
      <c r="E204" s="8" t="s">
        <v>259</v>
      </c>
      <c r="F204" s="8" t="s">
        <v>235</v>
      </c>
      <c r="G204" s="8" t="s">
        <v>329</v>
      </c>
      <c r="H204" s="8" t="s">
        <v>330</v>
      </c>
      <c r="I204" s="8" t="s">
        <v>233</v>
      </c>
      <c r="J204" s="8" t="s">
        <v>234</v>
      </c>
      <c r="K204" s="8" t="s">
        <v>252</v>
      </c>
      <c r="L204" s="124" t="s">
        <v>255</v>
      </c>
      <c r="M204" s="125"/>
      <c r="N204" s="126"/>
    </row>
    <row r="205" spans="1:14" x14ac:dyDescent="0.35">
      <c r="A205" s="1">
        <v>128</v>
      </c>
      <c r="B205" s="4" t="s">
        <v>115</v>
      </c>
      <c r="C205" s="3" t="s">
        <v>261</v>
      </c>
      <c r="D205" s="3" t="s">
        <v>262</v>
      </c>
      <c r="E205" s="3">
        <v>1</v>
      </c>
      <c r="F205" s="38"/>
      <c r="G205" s="39"/>
      <c r="H205" s="48" t="str">
        <f>IFERROR(VLOOKUP(G205,params!$G$1:$H$6,2,FALSE),"")</f>
        <v/>
      </c>
      <c r="I205" s="3">
        <v>6</v>
      </c>
      <c r="J205" s="3">
        <f t="shared" ref="J205:J220" si="22">IF(C205="Activo",I205,0)</f>
        <v>0</v>
      </c>
      <c r="K205" s="33">
        <f t="shared" ref="K205:K220" si="23">IFERROR(IF(AND(C205="Desactivo",F205&gt;0),F205/E205*I205*H205,IF(F205&lt;=E205,F205/E205*J205*H205,IF(F205&gt;E205,"Excesso de Evidênicias",0))),0)</f>
        <v>0</v>
      </c>
      <c r="L205" s="127"/>
      <c r="M205" s="128"/>
      <c r="N205" s="129"/>
    </row>
    <row r="206" spans="1:14" ht="28" x14ac:dyDescent="0.35">
      <c r="A206" s="1">
        <v>129</v>
      </c>
      <c r="B206" s="4" t="s">
        <v>116</v>
      </c>
      <c r="C206" s="3" t="s">
        <v>261</v>
      </c>
      <c r="D206" s="3" t="s">
        <v>262</v>
      </c>
      <c r="E206" s="3">
        <v>1</v>
      </c>
      <c r="F206" s="38"/>
      <c r="G206" s="39"/>
      <c r="H206" s="48" t="str">
        <f>IFERROR(VLOOKUP(G206,params!$G$1:$H$6,2,FALSE),"")</f>
        <v/>
      </c>
      <c r="I206" s="3">
        <v>5</v>
      </c>
      <c r="J206" s="3">
        <f t="shared" si="22"/>
        <v>0</v>
      </c>
      <c r="K206" s="33">
        <f t="shared" si="23"/>
        <v>0</v>
      </c>
      <c r="L206" s="127"/>
      <c r="M206" s="128"/>
      <c r="N206" s="129"/>
    </row>
    <row r="207" spans="1:14" x14ac:dyDescent="0.35">
      <c r="A207" s="1">
        <v>130</v>
      </c>
      <c r="B207" s="4" t="s">
        <v>117</v>
      </c>
      <c r="C207" s="3" t="s">
        <v>261</v>
      </c>
      <c r="D207" s="3" t="s">
        <v>263</v>
      </c>
      <c r="E207" s="3">
        <v>1</v>
      </c>
      <c r="F207" s="38"/>
      <c r="G207" s="39"/>
      <c r="H207" s="48" t="str">
        <f>IFERROR(VLOOKUP(G207,params!$G$1:$H$6,2,FALSE),"")</f>
        <v/>
      </c>
      <c r="I207" s="3">
        <v>4</v>
      </c>
      <c r="J207" s="3">
        <f t="shared" si="22"/>
        <v>0</v>
      </c>
      <c r="K207" s="33">
        <f t="shared" si="23"/>
        <v>0</v>
      </c>
      <c r="L207" s="127"/>
      <c r="M207" s="128"/>
      <c r="N207" s="129"/>
    </row>
    <row r="208" spans="1:14" x14ac:dyDescent="0.35">
      <c r="A208" s="1">
        <v>131</v>
      </c>
      <c r="B208" s="4" t="s">
        <v>118</v>
      </c>
      <c r="C208" s="3" t="s">
        <v>261</v>
      </c>
      <c r="D208" s="3" t="s">
        <v>262</v>
      </c>
      <c r="E208" s="3">
        <v>1</v>
      </c>
      <c r="F208" s="38"/>
      <c r="G208" s="39"/>
      <c r="H208" s="48" t="str">
        <f>IFERROR(VLOOKUP(G208,params!$G$1:$H$6,2,FALSE),"")</f>
        <v/>
      </c>
      <c r="I208" s="3">
        <v>3</v>
      </c>
      <c r="J208" s="3">
        <f t="shared" si="22"/>
        <v>0</v>
      </c>
      <c r="K208" s="33">
        <f t="shared" si="23"/>
        <v>0</v>
      </c>
      <c r="L208" s="127"/>
      <c r="M208" s="128"/>
      <c r="N208" s="129"/>
    </row>
    <row r="209" spans="1:14" x14ac:dyDescent="0.35">
      <c r="A209" s="1">
        <v>132</v>
      </c>
      <c r="B209" s="4" t="s">
        <v>119</v>
      </c>
      <c r="C209" s="3" t="s">
        <v>261</v>
      </c>
      <c r="D209" s="3" t="s">
        <v>263</v>
      </c>
      <c r="E209" s="3">
        <v>1</v>
      </c>
      <c r="F209" s="38"/>
      <c r="G209" s="39"/>
      <c r="H209" s="48" t="str">
        <f>IFERROR(VLOOKUP(G209,params!$G$1:$H$6,2,FALSE),"")</f>
        <v/>
      </c>
      <c r="I209" s="3">
        <v>3</v>
      </c>
      <c r="J209" s="3">
        <f t="shared" si="22"/>
        <v>0</v>
      </c>
      <c r="K209" s="33">
        <f t="shared" si="23"/>
        <v>0</v>
      </c>
      <c r="L209" s="127"/>
      <c r="M209" s="128"/>
      <c r="N209" s="129"/>
    </row>
    <row r="210" spans="1:14" ht="42" x14ac:dyDescent="0.35">
      <c r="A210" s="1">
        <v>133</v>
      </c>
      <c r="B210" s="4" t="s">
        <v>120</v>
      </c>
      <c r="C210" s="3" t="s">
        <v>261</v>
      </c>
      <c r="D210" s="3" t="s">
        <v>263</v>
      </c>
      <c r="E210" s="3">
        <v>1</v>
      </c>
      <c r="F210" s="38"/>
      <c r="G210" s="39"/>
      <c r="H210" s="48" t="str">
        <f>IFERROR(VLOOKUP(G210,params!$G$1:$H$6,2,FALSE),"")</f>
        <v/>
      </c>
      <c r="I210" s="3">
        <v>2.5</v>
      </c>
      <c r="J210" s="3">
        <f t="shared" si="22"/>
        <v>0</v>
      </c>
      <c r="K210" s="33">
        <f t="shared" si="23"/>
        <v>0</v>
      </c>
      <c r="L210" s="127"/>
      <c r="M210" s="128"/>
      <c r="N210" s="129"/>
    </row>
    <row r="211" spans="1:14" ht="28" x14ac:dyDescent="0.35">
      <c r="A211" s="1">
        <v>134</v>
      </c>
      <c r="B211" s="4" t="s">
        <v>121</v>
      </c>
      <c r="C211" s="3" t="s">
        <v>261</v>
      </c>
      <c r="D211" s="3" t="s">
        <v>263</v>
      </c>
      <c r="E211" s="3">
        <v>1</v>
      </c>
      <c r="F211" s="38"/>
      <c r="G211" s="39"/>
      <c r="H211" s="48" t="str">
        <f>IFERROR(VLOOKUP(G211,params!$G$1:$H$6,2,FALSE),"")</f>
        <v/>
      </c>
      <c r="I211" s="3">
        <v>2</v>
      </c>
      <c r="J211" s="3">
        <f t="shared" si="22"/>
        <v>0</v>
      </c>
      <c r="K211" s="33">
        <f t="shared" si="23"/>
        <v>0</v>
      </c>
      <c r="L211" s="127"/>
      <c r="M211" s="128"/>
      <c r="N211" s="129"/>
    </row>
    <row r="212" spans="1:14" x14ac:dyDescent="0.35">
      <c r="A212" s="1">
        <v>135</v>
      </c>
      <c r="B212" s="4" t="s">
        <v>122</v>
      </c>
      <c r="C212" s="3" t="s">
        <v>261</v>
      </c>
      <c r="D212" s="3" t="s">
        <v>262</v>
      </c>
      <c r="E212" s="3">
        <v>1</v>
      </c>
      <c r="F212" s="38"/>
      <c r="G212" s="39"/>
      <c r="H212" s="48" t="str">
        <f>IFERROR(VLOOKUP(G212,params!$G$1:$H$6,2,FALSE),"")</f>
        <v/>
      </c>
      <c r="I212" s="3">
        <v>1.5</v>
      </c>
      <c r="J212" s="3">
        <f t="shared" si="22"/>
        <v>0</v>
      </c>
      <c r="K212" s="33">
        <f t="shared" si="23"/>
        <v>0</v>
      </c>
      <c r="L212" s="127"/>
      <c r="M212" s="128"/>
      <c r="N212" s="129"/>
    </row>
    <row r="213" spans="1:14" ht="28" x14ac:dyDescent="0.35">
      <c r="A213" s="1">
        <v>136</v>
      </c>
      <c r="B213" s="4" t="s">
        <v>123</v>
      </c>
      <c r="C213" s="3" t="s">
        <v>261</v>
      </c>
      <c r="D213" s="3" t="s">
        <v>265</v>
      </c>
      <c r="E213" s="3">
        <v>1</v>
      </c>
      <c r="F213" s="38"/>
      <c r="G213" s="39"/>
      <c r="H213" s="48" t="str">
        <f>IFERROR(VLOOKUP(G213,params!$G$1:$H$6,2,FALSE),"")</f>
        <v/>
      </c>
      <c r="I213" s="3">
        <v>1.5</v>
      </c>
      <c r="J213" s="3">
        <f t="shared" si="22"/>
        <v>0</v>
      </c>
      <c r="K213" s="33">
        <f t="shared" si="23"/>
        <v>0</v>
      </c>
      <c r="L213" s="127"/>
      <c r="M213" s="128"/>
      <c r="N213" s="129"/>
    </row>
    <row r="214" spans="1:14" ht="28" x14ac:dyDescent="0.35">
      <c r="A214" s="1">
        <v>137</v>
      </c>
      <c r="B214" s="4" t="s">
        <v>124</v>
      </c>
      <c r="C214" s="3" t="s">
        <v>261</v>
      </c>
      <c r="D214" s="3" t="s">
        <v>265</v>
      </c>
      <c r="E214" s="3">
        <v>1</v>
      </c>
      <c r="F214" s="38"/>
      <c r="G214" s="39"/>
      <c r="H214" s="48" t="str">
        <f>IFERROR(VLOOKUP(G214,params!$G$1:$H$6,2,FALSE),"")</f>
        <v/>
      </c>
      <c r="I214" s="3">
        <v>1</v>
      </c>
      <c r="J214" s="3">
        <f t="shared" si="22"/>
        <v>0</v>
      </c>
      <c r="K214" s="33">
        <f t="shared" si="23"/>
        <v>0</v>
      </c>
      <c r="L214" s="127"/>
      <c r="M214" s="128"/>
      <c r="N214" s="129"/>
    </row>
    <row r="215" spans="1:14" ht="28" x14ac:dyDescent="0.35">
      <c r="A215" s="1">
        <v>138</v>
      </c>
      <c r="B215" s="4" t="s">
        <v>125</v>
      </c>
      <c r="C215" s="3" t="s">
        <v>261</v>
      </c>
      <c r="D215" s="3" t="s">
        <v>265</v>
      </c>
      <c r="E215" s="3">
        <v>1</v>
      </c>
      <c r="F215" s="38"/>
      <c r="G215" s="39"/>
      <c r="H215" s="48" t="str">
        <f>IFERROR(VLOOKUP(G215,params!$G$1:$H$6,2,FALSE),"")</f>
        <v/>
      </c>
      <c r="I215" s="3">
        <v>1</v>
      </c>
      <c r="J215" s="3">
        <f t="shared" si="22"/>
        <v>0</v>
      </c>
      <c r="K215" s="33">
        <f t="shared" si="23"/>
        <v>0</v>
      </c>
      <c r="L215" s="127"/>
      <c r="M215" s="128"/>
      <c r="N215" s="129"/>
    </row>
    <row r="216" spans="1:14" ht="28" x14ac:dyDescent="0.35">
      <c r="A216" s="1">
        <v>139</v>
      </c>
      <c r="B216" s="4" t="s">
        <v>126</v>
      </c>
      <c r="C216" s="3" t="s">
        <v>261</v>
      </c>
      <c r="D216" s="3" t="s">
        <v>262</v>
      </c>
      <c r="E216" s="3">
        <v>1</v>
      </c>
      <c r="F216" s="38"/>
      <c r="G216" s="39"/>
      <c r="H216" s="48" t="str">
        <f>IFERROR(VLOOKUP(G216,params!$G$1:$H$6,2,FALSE),"")</f>
        <v/>
      </c>
      <c r="I216" s="3">
        <v>1</v>
      </c>
      <c r="J216" s="3">
        <f t="shared" si="22"/>
        <v>0</v>
      </c>
      <c r="K216" s="33">
        <f t="shared" si="23"/>
        <v>0</v>
      </c>
      <c r="L216" s="127"/>
      <c r="M216" s="128"/>
      <c r="N216" s="129"/>
    </row>
    <row r="217" spans="1:14" ht="28" x14ac:dyDescent="0.35">
      <c r="A217" s="1">
        <v>140</v>
      </c>
      <c r="B217" s="4" t="s">
        <v>127</v>
      </c>
      <c r="C217" s="3" t="s">
        <v>261</v>
      </c>
      <c r="D217" s="3" t="s">
        <v>262</v>
      </c>
      <c r="E217" s="3">
        <v>1</v>
      </c>
      <c r="F217" s="38"/>
      <c r="G217" s="39"/>
      <c r="H217" s="48" t="str">
        <f>IFERROR(VLOOKUP(G217,params!$G$1:$H$6,2,FALSE),"")</f>
        <v/>
      </c>
      <c r="I217" s="3">
        <v>1</v>
      </c>
      <c r="J217" s="3">
        <f t="shared" si="22"/>
        <v>0</v>
      </c>
      <c r="K217" s="33">
        <f t="shared" si="23"/>
        <v>0</v>
      </c>
      <c r="L217" s="127"/>
      <c r="M217" s="128"/>
      <c r="N217" s="129"/>
    </row>
    <row r="218" spans="1:14" ht="28" x14ac:dyDescent="0.35">
      <c r="A218" s="1">
        <v>141</v>
      </c>
      <c r="B218" s="4" t="s">
        <v>128</v>
      </c>
      <c r="C218" s="3" t="s">
        <v>261</v>
      </c>
      <c r="D218" s="3" t="s">
        <v>262</v>
      </c>
      <c r="E218" s="3">
        <v>1</v>
      </c>
      <c r="F218" s="38"/>
      <c r="G218" s="39"/>
      <c r="H218" s="48" t="str">
        <f>IFERROR(VLOOKUP(G218,params!$G$1:$H$6,2,FALSE),"")</f>
        <v/>
      </c>
      <c r="I218" s="3">
        <v>1</v>
      </c>
      <c r="J218" s="3">
        <f t="shared" si="22"/>
        <v>0</v>
      </c>
      <c r="K218" s="33">
        <f t="shared" si="23"/>
        <v>0</v>
      </c>
      <c r="L218" s="127"/>
      <c r="M218" s="128"/>
      <c r="N218" s="129"/>
    </row>
    <row r="219" spans="1:14" ht="28" x14ac:dyDescent="0.35">
      <c r="A219" s="1">
        <v>142</v>
      </c>
      <c r="B219" s="4" t="s">
        <v>129</v>
      </c>
      <c r="C219" s="3" t="s">
        <v>261</v>
      </c>
      <c r="D219" s="3" t="s">
        <v>262</v>
      </c>
      <c r="E219" s="3">
        <v>1</v>
      </c>
      <c r="F219" s="38"/>
      <c r="G219" s="39"/>
      <c r="H219" s="48" t="str">
        <f>IFERROR(VLOOKUP(G219,params!$G$1:$H$6,2,FALSE),"")</f>
        <v/>
      </c>
      <c r="I219" s="3">
        <v>0.5</v>
      </c>
      <c r="J219" s="3">
        <f t="shared" si="22"/>
        <v>0</v>
      </c>
      <c r="K219" s="33">
        <f t="shared" si="23"/>
        <v>0</v>
      </c>
      <c r="L219" s="127"/>
      <c r="M219" s="128"/>
      <c r="N219" s="129"/>
    </row>
    <row r="220" spans="1:14" ht="28" x14ac:dyDescent="0.35">
      <c r="A220" s="1">
        <v>143</v>
      </c>
      <c r="B220" s="4" t="s">
        <v>130</v>
      </c>
      <c r="C220" s="3" t="s">
        <v>261</v>
      </c>
      <c r="D220" s="3" t="s">
        <v>262</v>
      </c>
      <c r="E220" s="3">
        <v>1</v>
      </c>
      <c r="F220" s="38"/>
      <c r="G220" s="39"/>
      <c r="H220" s="48" t="str">
        <f>IFERROR(VLOOKUP(G220,params!$G$1:$H$6,2,FALSE),"")</f>
        <v/>
      </c>
      <c r="I220" s="3">
        <v>0.5</v>
      </c>
      <c r="J220" s="3">
        <f t="shared" si="22"/>
        <v>0</v>
      </c>
      <c r="K220" s="33">
        <f t="shared" si="23"/>
        <v>0</v>
      </c>
      <c r="L220" s="127"/>
      <c r="M220" s="128"/>
      <c r="N220" s="129"/>
    </row>
    <row r="221" spans="1:14" x14ac:dyDescent="0.35">
      <c r="I221" s="14" t="s">
        <v>309</v>
      </c>
      <c r="J221" s="34">
        <f>SUM(J205:J220)</f>
        <v>0</v>
      </c>
      <c r="K221" s="34">
        <f>SUM(K205:K220)</f>
        <v>0</v>
      </c>
    </row>
    <row r="224" spans="1:14" ht="15" x14ac:dyDescent="0.35">
      <c r="A224" s="139" t="s">
        <v>131</v>
      </c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</row>
    <row r="225" spans="1:14" ht="39" customHeight="1" x14ac:dyDescent="0.35">
      <c r="A225" s="8" t="s">
        <v>340</v>
      </c>
      <c r="B225" s="7" t="s">
        <v>342</v>
      </c>
      <c r="C225" s="8" t="s">
        <v>17</v>
      </c>
      <c r="D225" s="8" t="s">
        <v>316</v>
      </c>
      <c r="E225" s="8" t="s">
        <v>259</v>
      </c>
      <c r="F225" s="8" t="s">
        <v>235</v>
      </c>
      <c r="G225" s="8" t="s">
        <v>329</v>
      </c>
      <c r="H225" s="8" t="s">
        <v>330</v>
      </c>
      <c r="I225" s="8" t="s">
        <v>233</v>
      </c>
      <c r="J225" s="8" t="s">
        <v>234</v>
      </c>
      <c r="K225" s="8" t="s">
        <v>252</v>
      </c>
      <c r="L225" s="124" t="s">
        <v>255</v>
      </c>
      <c r="M225" s="125"/>
      <c r="N225" s="126"/>
    </row>
    <row r="226" spans="1:14" ht="28" x14ac:dyDescent="0.35">
      <c r="A226" s="1">
        <v>144</v>
      </c>
      <c r="B226" s="4" t="s">
        <v>132</v>
      </c>
      <c r="C226" s="3" t="s">
        <v>261</v>
      </c>
      <c r="D226" s="3" t="s">
        <v>263</v>
      </c>
      <c r="E226" s="3">
        <v>1</v>
      </c>
      <c r="F226" s="38"/>
      <c r="G226" s="39"/>
      <c r="H226" s="48" t="str">
        <f>IFERROR(VLOOKUP(G226,params!$G$1:$H$6,2,FALSE),"")</f>
        <v/>
      </c>
      <c r="I226" s="3">
        <v>5</v>
      </c>
      <c r="J226" s="3">
        <f t="shared" ref="J226:J237" si="24">IF(C226="Activo",I226,0)</f>
        <v>0</v>
      </c>
      <c r="K226" s="33">
        <f t="shared" ref="K226:K237" si="25">IFERROR(IF(AND(C226="Desactivo",F226&gt;0),F226/E226*I226*H226,IF(F226&lt;=E226,F226/E226*J226*H226,IF(F226&gt;E226,"Excesso de Evidênicias",0))),0)</f>
        <v>0</v>
      </c>
      <c r="L226" s="127"/>
      <c r="M226" s="128"/>
      <c r="N226" s="129"/>
    </row>
    <row r="227" spans="1:14" ht="28" x14ac:dyDescent="0.35">
      <c r="A227" s="1">
        <v>145</v>
      </c>
      <c r="B227" s="4" t="s">
        <v>133</v>
      </c>
      <c r="C227" s="3" t="s">
        <v>261</v>
      </c>
      <c r="D227" s="3" t="s">
        <v>263</v>
      </c>
      <c r="E227" s="3">
        <v>1</v>
      </c>
      <c r="F227" s="38"/>
      <c r="G227" s="39"/>
      <c r="H227" s="48" t="str">
        <f>IFERROR(VLOOKUP(G227,params!$G$1:$H$6,2,FALSE),"")</f>
        <v/>
      </c>
      <c r="I227" s="3">
        <v>4</v>
      </c>
      <c r="J227" s="3">
        <f t="shared" si="24"/>
        <v>0</v>
      </c>
      <c r="K227" s="33">
        <f t="shared" si="25"/>
        <v>0</v>
      </c>
      <c r="L227" s="127"/>
      <c r="M227" s="128"/>
      <c r="N227" s="129"/>
    </row>
    <row r="228" spans="1:14" ht="28" x14ac:dyDescent="0.35">
      <c r="A228" s="1">
        <v>146</v>
      </c>
      <c r="B228" s="4" t="s">
        <v>203</v>
      </c>
      <c r="C228" s="3" t="s">
        <v>261</v>
      </c>
      <c r="D228" s="3" t="s">
        <v>263</v>
      </c>
      <c r="E228" s="3">
        <v>1</v>
      </c>
      <c r="F228" s="38"/>
      <c r="G228" s="39"/>
      <c r="H228" s="48" t="str">
        <f>IFERROR(VLOOKUP(G228,params!$G$1:$H$6,2,FALSE),"")</f>
        <v/>
      </c>
      <c r="I228" s="3">
        <v>3</v>
      </c>
      <c r="J228" s="3">
        <f t="shared" si="24"/>
        <v>0</v>
      </c>
      <c r="K228" s="33">
        <f t="shared" si="25"/>
        <v>0</v>
      </c>
      <c r="L228" s="127"/>
      <c r="M228" s="128"/>
      <c r="N228" s="129"/>
    </row>
    <row r="229" spans="1:14" ht="42" x14ac:dyDescent="0.35">
      <c r="A229" s="1">
        <v>147</v>
      </c>
      <c r="B229" s="4" t="s">
        <v>134</v>
      </c>
      <c r="C229" s="3" t="s">
        <v>261</v>
      </c>
      <c r="D229" s="3" t="s">
        <v>263</v>
      </c>
      <c r="E229" s="3">
        <v>1</v>
      </c>
      <c r="F229" s="38"/>
      <c r="G229" s="39"/>
      <c r="H229" s="48" t="str">
        <f>IFERROR(VLOOKUP(G229,params!$G$1:$H$6,2,FALSE),"")</f>
        <v/>
      </c>
      <c r="I229" s="3">
        <v>3</v>
      </c>
      <c r="J229" s="3">
        <f t="shared" si="24"/>
        <v>0</v>
      </c>
      <c r="K229" s="33">
        <f t="shared" si="25"/>
        <v>0</v>
      </c>
      <c r="L229" s="127"/>
      <c r="M229" s="128"/>
      <c r="N229" s="129"/>
    </row>
    <row r="230" spans="1:14" ht="28" x14ac:dyDescent="0.35">
      <c r="A230" s="1">
        <v>148</v>
      </c>
      <c r="B230" s="4" t="s">
        <v>135</v>
      </c>
      <c r="C230" s="3" t="s">
        <v>261</v>
      </c>
      <c r="D230" s="3" t="s">
        <v>265</v>
      </c>
      <c r="E230" s="3">
        <v>1</v>
      </c>
      <c r="F230" s="38"/>
      <c r="G230" s="39"/>
      <c r="H230" s="48" t="str">
        <f>IFERROR(VLOOKUP(G230,params!$G$1:$H$6,2,FALSE),"")</f>
        <v/>
      </c>
      <c r="I230" s="3">
        <v>2</v>
      </c>
      <c r="J230" s="3">
        <f t="shared" si="24"/>
        <v>0</v>
      </c>
      <c r="K230" s="33">
        <f t="shared" si="25"/>
        <v>0</v>
      </c>
      <c r="L230" s="127"/>
      <c r="M230" s="128"/>
      <c r="N230" s="129"/>
    </row>
    <row r="231" spans="1:14" x14ac:dyDescent="0.35">
      <c r="A231" s="1">
        <v>149</v>
      </c>
      <c r="B231" s="4" t="s">
        <v>136</v>
      </c>
      <c r="C231" s="3" t="s">
        <v>261</v>
      </c>
      <c r="D231" s="3" t="s">
        <v>265</v>
      </c>
      <c r="E231" s="3">
        <v>1</v>
      </c>
      <c r="F231" s="38"/>
      <c r="G231" s="39"/>
      <c r="H231" s="48" t="str">
        <f>IFERROR(VLOOKUP(G231,params!$G$1:$H$6,2,FALSE),"")</f>
        <v/>
      </c>
      <c r="I231" s="3">
        <v>2</v>
      </c>
      <c r="J231" s="3">
        <f t="shared" si="24"/>
        <v>0</v>
      </c>
      <c r="K231" s="33">
        <f t="shared" si="25"/>
        <v>0</v>
      </c>
      <c r="L231" s="127"/>
      <c r="M231" s="128"/>
      <c r="N231" s="129"/>
    </row>
    <row r="232" spans="1:14" x14ac:dyDescent="0.35">
      <c r="A232" s="1">
        <v>150</v>
      </c>
      <c r="B232" s="4" t="s">
        <v>137</v>
      </c>
      <c r="C232" s="3" t="s">
        <v>261</v>
      </c>
      <c r="D232" s="3" t="s">
        <v>265</v>
      </c>
      <c r="E232" s="3">
        <v>1</v>
      </c>
      <c r="F232" s="38"/>
      <c r="G232" s="39"/>
      <c r="H232" s="48" t="str">
        <f>IFERROR(VLOOKUP(G232,params!$G$1:$H$6,2,FALSE),"")</f>
        <v/>
      </c>
      <c r="I232" s="3">
        <v>2</v>
      </c>
      <c r="J232" s="3">
        <f t="shared" si="24"/>
        <v>0</v>
      </c>
      <c r="K232" s="33">
        <f t="shared" si="25"/>
        <v>0</v>
      </c>
      <c r="L232" s="127"/>
      <c r="M232" s="128"/>
      <c r="N232" s="129"/>
    </row>
    <row r="233" spans="1:14" ht="28" x14ac:dyDescent="0.35">
      <c r="A233" s="1">
        <v>151</v>
      </c>
      <c r="B233" s="4" t="s">
        <v>332</v>
      </c>
      <c r="C233" s="3" t="s">
        <v>261</v>
      </c>
      <c r="D233" s="3" t="s">
        <v>265</v>
      </c>
      <c r="E233" s="3">
        <v>1</v>
      </c>
      <c r="F233" s="38"/>
      <c r="G233" s="39"/>
      <c r="H233" s="48" t="str">
        <f>IFERROR(VLOOKUP(G233,params!$G$1:$H$6,2,FALSE),"")</f>
        <v/>
      </c>
      <c r="I233" s="3">
        <v>2</v>
      </c>
      <c r="J233" s="3">
        <f t="shared" si="24"/>
        <v>0</v>
      </c>
      <c r="K233" s="33">
        <f t="shared" si="25"/>
        <v>0</v>
      </c>
      <c r="L233" s="127"/>
      <c r="M233" s="128"/>
      <c r="N233" s="129"/>
    </row>
    <row r="234" spans="1:14" ht="28" x14ac:dyDescent="0.35">
      <c r="A234" s="1">
        <v>152</v>
      </c>
      <c r="B234" s="4" t="s">
        <v>138</v>
      </c>
      <c r="C234" s="3" t="s">
        <v>261</v>
      </c>
      <c r="D234" s="3" t="s">
        <v>265</v>
      </c>
      <c r="E234" s="3">
        <v>1</v>
      </c>
      <c r="F234" s="38"/>
      <c r="G234" s="39"/>
      <c r="H234" s="48" t="str">
        <f>IFERROR(VLOOKUP(G234,params!$G$1:$H$6,2,FALSE),"")</f>
        <v/>
      </c>
      <c r="I234" s="3">
        <v>1.5</v>
      </c>
      <c r="J234" s="3">
        <f t="shared" si="24"/>
        <v>0</v>
      </c>
      <c r="K234" s="33">
        <f t="shared" si="25"/>
        <v>0</v>
      </c>
      <c r="L234" s="127"/>
      <c r="M234" s="128"/>
      <c r="N234" s="129"/>
    </row>
    <row r="235" spans="1:14" ht="28" x14ac:dyDescent="0.35">
      <c r="A235" s="1">
        <v>153</v>
      </c>
      <c r="B235" s="4" t="s">
        <v>139</v>
      </c>
      <c r="C235" s="3" t="s">
        <v>261</v>
      </c>
      <c r="D235" s="3" t="s">
        <v>265</v>
      </c>
      <c r="E235" s="3">
        <v>1</v>
      </c>
      <c r="F235" s="38"/>
      <c r="G235" s="39"/>
      <c r="H235" s="48" t="str">
        <f>IFERROR(VLOOKUP(G235,params!$G$1:$H$6,2,FALSE),"")</f>
        <v/>
      </c>
      <c r="I235" s="3">
        <v>1.5</v>
      </c>
      <c r="J235" s="3">
        <f t="shared" si="24"/>
        <v>0</v>
      </c>
      <c r="K235" s="33">
        <f t="shared" si="25"/>
        <v>0</v>
      </c>
      <c r="L235" s="127"/>
      <c r="M235" s="128"/>
      <c r="N235" s="129"/>
    </row>
    <row r="236" spans="1:14" ht="42" x14ac:dyDescent="0.35">
      <c r="A236" s="1">
        <v>154</v>
      </c>
      <c r="B236" s="4" t="s">
        <v>140</v>
      </c>
      <c r="C236" s="3" t="s">
        <v>261</v>
      </c>
      <c r="D236" s="3" t="s">
        <v>265</v>
      </c>
      <c r="E236" s="3">
        <v>1</v>
      </c>
      <c r="F236" s="38"/>
      <c r="G236" s="39"/>
      <c r="H236" s="48" t="str">
        <f>IFERROR(VLOOKUP(G236,params!$G$1:$H$6,2,FALSE),"")</f>
        <v/>
      </c>
      <c r="I236" s="3">
        <v>1</v>
      </c>
      <c r="J236" s="3">
        <f t="shared" si="24"/>
        <v>0</v>
      </c>
      <c r="K236" s="33">
        <f t="shared" si="25"/>
        <v>0</v>
      </c>
      <c r="L236" s="127"/>
      <c r="M236" s="128"/>
      <c r="N236" s="129"/>
    </row>
    <row r="237" spans="1:14" ht="28" x14ac:dyDescent="0.35">
      <c r="A237" s="1">
        <v>155</v>
      </c>
      <c r="B237" s="4" t="s">
        <v>204</v>
      </c>
      <c r="C237" s="3" t="s">
        <v>261</v>
      </c>
      <c r="D237" s="3" t="s">
        <v>265</v>
      </c>
      <c r="E237" s="3">
        <v>1</v>
      </c>
      <c r="F237" s="38"/>
      <c r="G237" s="39"/>
      <c r="H237" s="48" t="str">
        <f>IFERROR(VLOOKUP(G237,params!$G$1:$H$6,2,FALSE),"")</f>
        <v/>
      </c>
      <c r="I237" s="3">
        <v>0.5</v>
      </c>
      <c r="J237" s="3">
        <f t="shared" si="24"/>
        <v>0</v>
      </c>
      <c r="K237" s="33">
        <f t="shared" si="25"/>
        <v>0</v>
      </c>
      <c r="L237" s="127"/>
      <c r="M237" s="128"/>
      <c r="N237" s="129"/>
    </row>
    <row r="238" spans="1:14" x14ac:dyDescent="0.35">
      <c r="I238" s="14" t="s">
        <v>309</v>
      </c>
      <c r="J238" s="34">
        <f>SUM(J226:J237)</f>
        <v>0</v>
      </c>
      <c r="K238" s="34">
        <f>SUM(K226:K237)</f>
        <v>0</v>
      </c>
    </row>
    <row r="240" spans="1:14" ht="15" x14ac:dyDescent="0.35">
      <c r="A240" s="139" t="s">
        <v>141</v>
      </c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</row>
    <row r="241" spans="1:14" ht="39" customHeight="1" x14ac:dyDescent="0.35">
      <c r="A241" s="8" t="s">
        <v>340</v>
      </c>
      <c r="B241" s="7" t="s">
        <v>342</v>
      </c>
      <c r="C241" s="8" t="s">
        <v>17</v>
      </c>
      <c r="D241" s="8" t="s">
        <v>316</v>
      </c>
      <c r="E241" s="8" t="s">
        <v>259</v>
      </c>
      <c r="F241" s="8" t="s">
        <v>235</v>
      </c>
      <c r="G241" s="8" t="s">
        <v>329</v>
      </c>
      <c r="H241" s="8" t="s">
        <v>330</v>
      </c>
      <c r="I241" s="8" t="s">
        <v>233</v>
      </c>
      <c r="J241" s="8" t="s">
        <v>234</v>
      </c>
      <c r="K241" s="8" t="s">
        <v>252</v>
      </c>
      <c r="L241" s="124" t="s">
        <v>255</v>
      </c>
      <c r="M241" s="125"/>
      <c r="N241" s="126"/>
    </row>
    <row r="242" spans="1:14" ht="28" x14ac:dyDescent="0.35">
      <c r="A242" s="1">
        <v>156</v>
      </c>
      <c r="B242" s="4" t="s">
        <v>142</v>
      </c>
      <c r="C242" s="3" t="s">
        <v>261</v>
      </c>
      <c r="D242" s="3" t="s">
        <v>262</v>
      </c>
      <c r="E242" s="3">
        <v>1</v>
      </c>
      <c r="F242" s="38"/>
      <c r="G242" s="39"/>
      <c r="H242" s="48" t="str">
        <f>IFERROR(VLOOKUP(G242,params!$G$1:$H$6,2,FALSE),"")</f>
        <v/>
      </c>
      <c r="I242" s="3">
        <v>4</v>
      </c>
      <c r="J242" s="3">
        <f t="shared" ref="J242:J249" si="26">IF(C242="Activo",I242,0)</f>
        <v>0</v>
      </c>
      <c r="K242" s="33">
        <f t="shared" ref="K242:K249" si="27">IFERROR(IF(AND(C242="Desactivo",F242&gt;0),F242/E242*I242*H242,IF(F242&lt;=E242,F242/E242*J242*H242,IF(F242&gt;E242,"Excesso de Evidênicias",0))),0)</f>
        <v>0</v>
      </c>
      <c r="L242" s="127"/>
      <c r="M242" s="128"/>
      <c r="N242" s="129"/>
    </row>
    <row r="243" spans="1:14" ht="28" x14ac:dyDescent="0.35">
      <c r="A243" s="1">
        <v>157</v>
      </c>
      <c r="B243" s="4" t="s">
        <v>143</v>
      </c>
      <c r="C243" s="3" t="s">
        <v>261</v>
      </c>
      <c r="D243" s="3" t="s">
        <v>263</v>
      </c>
      <c r="E243" s="3">
        <v>1</v>
      </c>
      <c r="F243" s="38"/>
      <c r="G243" s="39"/>
      <c r="H243" s="48" t="str">
        <f>IFERROR(VLOOKUP(G243,params!$G$1:$H$6,2,FALSE),"")</f>
        <v/>
      </c>
      <c r="I243" s="3">
        <v>3.5</v>
      </c>
      <c r="J243" s="3">
        <f t="shared" si="26"/>
        <v>0</v>
      </c>
      <c r="K243" s="33">
        <f t="shared" si="27"/>
        <v>0</v>
      </c>
      <c r="L243" s="127"/>
      <c r="M243" s="128"/>
      <c r="N243" s="129"/>
    </row>
    <row r="244" spans="1:14" ht="28" x14ac:dyDescent="0.35">
      <c r="A244" s="1">
        <v>158</v>
      </c>
      <c r="B244" s="4" t="s">
        <v>144</v>
      </c>
      <c r="C244" s="3" t="s">
        <v>261</v>
      </c>
      <c r="D244" s="3" t="s">
        <v>263</v>
      </c>
      <c r="E244" s="3">
        <v>1</v>
      </c>
      <c r="F244" s="38"/>
      <c r="G244" s="39"/>
      <c r="H244" s="48" t="str">
        <f>IFERROR(VLOOKUP(G244,params!$G$1:$H$6,2,FALSE),"")</f>
        <v/>
      </c>
      <c r="I244" s="3">
        <v>2.5</v>
      </c>
      <c r="J244" s="3">
        <f t="shared" si="26"/>
        <v>0</v>
      </c>
      <c r="K244" s="33">
        <f t="shared" si="27"/>
        <v>0</v>
      </c>
      <c r="L244" s="127"/>
      <c r="M244" s="128"/>
      <c r="N244" s="129"/>
    </row>
    <row r="245" spans="1:14" ht="28" x14ac:dyDescent="0.35">
      <c r="A245" s="1">
        <v>159</v>
      </c>
      <c r="B245" s="4" t="s">
        <v>145</v>
      </c>
      <c r="C245" s="3" t="s">
        <v>261</v>
      </c>
      <c r="D245" s="3" t="s">
        <v>263</v>
      </c>
      <c r="E245" s="3">
        <v>1</v>
      </c>
      <c r="F245" s="38"/>
      <c r="G245" s="39"/>
      <c r="H245" s="48" t="str">
        <f>IFERROR(VLOOKUP(G245,params!$G$1:$H$6,2,FALSE),"")</f>
        <v/>
      </c>
      <c r="I245" s="3">
        <v>2</v>
      </c>
      <c r="J245" s="3">
        <f t="shared" si="26"/>
        <v>0</v>
      </c>
      <c r="K245" s="33">
        <f t="shared" si="27"/>
        <v>0</v>
      </c>
      <c r="L245" s="127"/>
      <c r="M245" s="128"/>
      <c r="N245" s="129"/>
    </row>
    <row r="246" spans="1:14" ht="28" x14ac:dyDescent="0.35">
      <c r="A246" s="1">
        <v>160</v>
      </c>
      <c r="B246" s="4" t="s">
        <v>146</v>
      </c>
      <c r="C246" s="3" t="s">
        <v>261</v>
      </c>
      <c r="D246" s="3" t="s">
        <v>263</v>
      </c>
      <c r="E246" s="3">
        <v>1</v>
      </c>
      <c r="F246" s="38"/>
      <c r="G246" s="39"/>
      <c r="H246" s="48" t="str">
        <f>IFERROR(VLOOKUP(G246,params!$G$1:$H$6,2,FALSE),"")</f>
        <v/>
      </c>
      <c r="I246" s="3">
        <v>1.5</v>
      </c>
      <c r="J246" s="3">
        <f t="shared" si="26"/>
        <v>0</v>
      </c>
      <c r="K246" s="33">
        <f t="shared" si="27"/>
        <v>0</v>
      </c>
      <c r="L246" s="127"/>
      <c r="M246" s="128"/>
      <c r="N246" s="129"/>
    </row>
    <row r="247" spans="1:14" ht="28" x14ac:dyDescent="0.35">
      <c r="A247" s="1">
        <v>161</v>
      </c>
      <c r="B247" s="4" t="s">
        <v>147</v>
      </c>
      <c r="C247" s="3" t="s">
        <v>261</v>
      </c>
      <c r="D247" s="3" t="s">
        <v>263</v>
      </c>
      <c r="E247" s="3">
        <v>1</v>
      </c>
      <c r="F247" s="38"/>
      <c r="G247" s="39"/>
      <c r="H247" s="48" t="str">
        <f>IFERROR(VLOOKUP(G247,params!$G$1:$H$6,2,FALSE),"")</f>
        <v/>
      </c>
      <c r="I247" s="3">
        <v>1.5</v>
      </c>
      <c r="J247" s="3">
        <f t="shared" si="26"/>
        <v>0</v>
      </c>
      <c r="K247" s="33">
        <f t="shared" si="27"/>
        <v>0</v>
      </c>
      <c r="L247" s="127"/>
      <c r="M247" s="128"/>
      <c r="N247" s="129"/>
    </row>
    <row r="248" spans="1:14" ht="42" x14ac:dyDescent="0.35">
      <c r="A248" s="1">
        <v>162</v>
      </c>
      <c r="B248" s="4" t="s">
        <v>148</v>
      </c>
      <c r="C248" s="3" t="s">
        <v>261</v>
      </c>
      <c r="D248" s="3" t="s">
        <v>263</v>
      </c>
      <c r="E248" s="3">
        <v>1</v>
      </c>
      <c r="F248" s="38"/>
      <c r="G248" s="39"/>
      <c r="H248" s="48" t="str">
        <f>IFERROR(VLOOKUP(G248,params!$G$1:$H$6,2,FALSE),"")</f>
        <v/>
      </c>
      <c r="I248" s="3">
        <v>1</v>
      </c>
      <c r="J248" s="3">
        <f t="shared" si="26"/>
        <v>0</v>
      </c>
      <c r="K248" s="33">
        <f t="shared" si="27"/>
        <v>0</v>
      </c>
      <c r="L248" s="127"/>
      <c r="M248" s="128"/>
      <c r="N248" s="129"/>
    </row>
    <row r="249" spans="1:14" ht="28" x14ac:dyDescent="0.35">
      <c r="A249" s="1">
        <v>163</v>
      </c>
      <c r="B249" s="4" t="s">
        <v>149</v>
      </c>
      <c r="C249" s="3" t="s">
        <v>261</v>
      </c>
      <c r="D249" s="3" t="s">
        <v>263</v>
      </c>
      <c r="E249" s="3">
        <v>1</v>
      </c>
      <c r="F249" s="38"/>
      <c r="G249" s="39"/>
      <c r="H249" s="48" t="str">
        <f>IFERROR(VLOOKUP(G249,params!$G$1:$H$6,2,FALSE),"")</f>
        <v/>
      </c>
      <c r="I249" s="3">
        <v>0.5</v>
      </c>
      <c r="J249" s="3">
        <f t="shared" si="26"/>
        <v>0</v>
      </c>
      <c r="K249" s="33">
        <f t="shared" si="27"/>
        <v>0</v>
      </c>
      <c r="L249" s="127"/>
      <c r="M249" s="128"/>
      <c r="N249" s="129"/>
    </row>
    <row r="250" spans="1:14" x14ac:dyDescent="0.35">
      <c r="I250" s="14" t="s">
        <v>309</v>
      </c>
      <c r="J250" s="34">
        <f>SUM(J242:J249)</f>
        <v>0</v>
      </c>
      <c r="K250" s="34">
        <f>SUM(K242:K249)</f>
        <v>0</v>
      </c>
    </row>
    <row r="252" spans="1:14" ht="15" x14ac:dyDescent="0.35">
      <c r="A252" s="139" t="s">
        <v>312</v>
      </c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</row>
    <row r="253" spans="1:14" ht="39" customHeight="1" x14ac:dyDescent="0.35">
      <c r="A253" s="8" t="s">
        <v>340</v>
      </c>
      <c r="B253" s="7" t="s">
        <v>342</v>
      </c>
      <c r="C253" s="8" t="s">
        <v>17</v>
      </c>
      <c r="D253" s="8" t="s">
        <v>316</v>
      </c>
      <c r="E253" s="8" t="s">
        <v>259</v>
      </c>
      <c r="F253" s="8" t="s">
        <v>235</v>
      </c>
      <c r="G253" s="8" t="s">
        <v>329</v>
      </c>
      <c r="H253" s="8" t="s">
        <v>330</v>
      </c>
      <c r="I253" s="8" t="s">
        <v>233</v>
      </c>
      <c r="J253" s="8" t="s">
        <v>234</v>
      </c>
      <c r="K253" s="8" t="s">
        <v>252</v>
      </c>
      <c r="L253" s="124" t="s">
        <v>255</v>
      </c>
      <c r="M253" s="125"/>
      <c r="N253" s="126"/>
    </row>
    <row r="254" spans="1:14" x14ac:dyDescent="0.35">
      <c r="A254" s="143" t="s">
        <v>150</v>
      </c>
      <c r="B254" s="144"/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5"/>
    </row>
    <row r="255" spans="1:14" x14ac:dyDescent="0.35">
      <c r="A255" s="51">
        <v>164</v>
      </c>
      <c r="B255" s="52" t="s">
        <v>151</v>
      </c>
      <c r="C255" s="3" t="s">
        <v>261</v>
      </c>
      <c r="D255" s="38" t="s">
        <v>262</v>
      </c>
      <c r="E255" s="38">
        <v>1</v>
      </c>
      <c r="F255" s="38"/>
      <c r="G255" s="39"/>
      <c r="H255" s="39" t="str">
        <f>IFERROR(VLOOKUP(G255,params!$G$1:$H$6,2,FALSE),"")</f>
        <v/>
      </c>
      <c r="I255" s="38">
        <v>7</v>
      </c>
      <c r="J255" s="38">
        <f t="shared" ref="J255:J261" si="28">IF(C255="Activo",I255,0)</f>
        <v>0</v>
      </c>
      <c r="K255" s="53">
        <f t="shared" ref="K255:K275" si="29">IFERROR(IF(AND(C255="Desactivo",F255&gt;0),F255/E255*I255*H255,IF(F255&lt;=E255,F255/E255*J255*H255,IF(F255&gt;E255,"Excesso de Evidênicias",0))),0)</f>
        <v>0</v>
      </c>
      <c r="L255" s="127"/>
      <c r="M255" s="128"/>
      <c r="N255" s="129"/>
    </row>
    <row r="256" spans="1:14" x14ac:dyDescent="0.35">
      <c r="A256" s="51">
        <v>165</v>
      </c>
      <c r="B256" s="52" t="s">
        <v>152</v>
      </c>
      <c r="C256" s="3" t="s">
        <v>261</v>
      </c>
      <c r="D256" s="38" t="s">
        <v>262</v>
      </c>
      <c r="E256" s="38">
        <v>1</v>
      </c>
      <c r="F256" s="38"/>
      <c r="G256" s="39"/>
      <c r="H256" s="39" t="str">
        <f>IFERROR(VLOOKUP(G256,params!$G$1:$H$6,2,FALSE),"")</f>
        <v/>
      </c>
      <c r="I256" s="38">
        <v>6</v>
      </c>
      <c r="J256" s="38">
        <f t="shared" si="28"/>
        <v>0</v>
      </c>
      <c r="K256" s="53">
        <f t="shared" si="29"/>
        <v>0</v>
      </c>
      <c r="L256" s="127"/>
      <c r="M256" s="128"/>
      <c r="N256" s="129"/>
    </row>
    <row r="257" spans="1:14" x14ac:dyDescent="0.35">
      <c r="A257" s="51">
        <v>166</v>
      </c>
      <c r="B257" s="52" t="s">
        <v>153</v>
      </c>
      <c r="C257" s="3" t="s">
        <v>261</v>
      </c>
      <c r="D257" s="38" t="s">
        <v>262</v>
      </c>
      <c r="E257" s="38">
        <v>1</v>
      </c>
      <c r="F257" s="38"/>
      <c r="G257" s="39"/>
      <c r="H257" s="39" t="str">
        <f>IFERROR(VLOOKUP(G257,params!$G$1:$H$6,2,FALSE),"")</f>
        <v/>
      </c>
      <c r="I257" s="38">
        <v>5</v>
      </c>
      <c r="J257" s="38">
        <f t="shared" si="28"/>
        <v>0</v>
      </c>
      <c r="K257" s="53">
        <f t="shared" si="29"/>
        <v>0</v>
      </c>
      <c r="L257" s="127"/>
      <c r="M257" s="128"/>
      <c r="N257" s="129"/>
    </row>
    <row r="258" spans="1:14" x14ac:dyDescent="0.35">
      <c r="A258" s="51">
        <v>167</v>
      </c>
      <c r="B258" s="52" t="s">
        <v>154</v>
      </c>
      <c r="C258" s="3" t="s">
        <v>261</v>
      </c>
      <c r="D258" s="38" t="s">
        <v>262</v>
      </c>
      <c r="E258" s="38">
        <v>1</v>
      </c>
      <c r="F258" s="38"/>
      <c r="G258" s="39"/>
      <c r="H258" s="39" t="str">
        <f>IFERROR(VLOOKUP(G258,params!$G$1:$H$6,2,FALSE),"")</f>
        <v/>
      </c>
      <c r="I258" s="38">
        <v>4</v>
      </c>
      <c r="J258" s="38">
        <f t="shared" si="28"/>
        <v>0</v>
      </c>
      <c r="K258" s="53">
        <f t="shared" si="29"/>
        <v>0</v>
      </c>
      <c r="L258" s="127"/>
      <c r="M258" s="128"/>
      <c r="N258" s="129"/>
    </row>
    <row r="259" spans="1:14" x14ac:dyDescent="0.35">
      <c r="A259" s="51">
        <v>168</v>
      </c>
      <c r="B259" s="52" t="s">
        <v>155</v>
      </c>
      <c r="C259" s="3" t="s">
        <v>261</v>
      </c>
      <c r="D259" s="38" t="s">
        <v>262</v>
      </c>
      <c r="E259" s="38">
        <v>1</v>
      </c>
      <c r="F259" s="38"/>
      <c r="G259" s="39"/>
      <c r="H259" s="39" t="str">
        <f>IFERROR(VLOOKUP(G259,params!$G$1:$H$6,2,FALSE),"")</f>
        <v/>
      </c>
      <c r="I259" s="38">
        <v>3</v>
      </c>
      <c r="J259" s="38">
        <f t="shared" si="28"/>
        <v>0</v>
      </c>
      <c r="K259" s="53">
        <f t="shared" si="29"/>
        <v>0</v>
      </c>
      <c r="L259" s="127"/>
      <c r="M259" s="128"/>
      <c r="N259" s="129"/>
    </row>
    <row r="260" spans="1:14" x14ac:dyDescent="0.35">
      <c r="A260" s="51">
        <v>169</v>
      </c>
      <c r="B260" s="52" t="s">
        <v>156</v>
      </c>
      <c r="C260" s="3" t="s">
        <v>261</v>
      </c>
      <c r="D260" s="38" t="s">
        <v>262</v>
      </c>
      <c r="E260" s="38">
        <v>1</v>
      </c>
      <c r="F260" s="38"/>
      <c r="G260" s="39"/>
      <c r="H260" s="39" t="str">
        <f>IFERROR(VLOOKUP(G260,params!$G$1:$H$6,2,FALSE),"")</f>
        <v/>
      </c>
      <c r="I260" s="38">
        <v>2</v>
      </c>
      <c r="J260" s="38">
        <f t="shared" si="28"/>
        <v>0</v>
      </c>
      <c r="K260" s="53">
        <f t="shared" si="29"/>
        <v>0</v>
      </c>
      <c r="L260" s="127"/>
      <c r="M260" s="128"/>
      <c r="N260" s="129"/>
    </row>
    <row r="261" spans="1:14" x14ac:dyDescent="0.35">
      <c r="A261" s="51">
        <v>170</v>
      </c>
      <c r="B261" s="52" t="s">
        <v>157</v>
      </c>
      <c r="C261" s="3" t="s">
        <v>261</v>
      </c>
      <c r="D261" s="38" t="s">
        <v>262</v>
      </c>
      <c r="E261" s="38">
        <v>1</v>
      </c>
      <c r="F261" s="38"/>
      <c r="G261" s="39"/>
      <c r="H261" s="39" t="str">
        <f>IFERROR(VLOOKUP(G261,params!$G$1:$H$6,2,FALSE),"")</f>
        <v/>
      </c>
      <c r="I261" s="38">
        <v>2</v>
      </c>
      <c r="J261" s="38">
        <f t="shared" si="28"/>
        <v>0</v>
      </c>
      <c r="K261" s="53">
        <f t="shared" si="29"/>
        <v>0</v>
      </c>
      <c r="L261" s="127"/>
      <c r="M261" s="128"/>
      <c r="N261" s="129"/>
    </row>
    <row r="262" spans="1:14" x14ac:dyDescent="0.35">
      <c r="A262" s="158" t="s">
        <v>205</v>
      </c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  <c r="L262" s="159"/>
      <c r="M262" s="159"/>
      <c r="N262" s="160"/>
    </row>
    <row r="263" spans="1:14" x14ac:dyDescent="0.35">
      <c r="A263" s="1">
        <v>171</v>
      </c>
      <c r="B263" s="4" t="s">
        <v>158</v>
      </c>
      <c r="C263" s="3" t="s">
        <v>261</v>
      </c>
      <c r="D263" s="3" t="s">
        <v>262</v>
      </c>
      <c r="E263" s="3">
        <v>1</v>
      </c>
      <c r="F263" s="38"/>
      <c r="G263" s="39"/>
      <c r="H263" s="48" t="str">
        <f>IFERROR(VLOOKUP(G263,params!$G$1:$H$6,2,FALSE),"")</f>
        <v/>
      </c>
      <c r="I263" s="3">
        <v>4</v>
      </c>
      <c r="J263" s="3">
        <f t="shared" ref="J263:J275" si="30">IF(C263="Activo",I263,0)</f>
        <v>0</v>
      </c>
      <c r="K263" s="33">
        <f t="shared" si="29"/>
        <v>0</v>
      </c>
      <c r="L263" s="127"/>
      <c r="M263" s="128"/>
      <c r="N263" s="129"/>
    </row>
    <row r="264" spans="1:14" x14ac:dyDescent="0.35">
      <c r="A264" s="1">
        <v>172</v>
      </c>
      <c r="B264" s="4" t="s">
        <v>159</v>
      </c>
      <c r="C264" s="3" t="s">
        <v>261</v>
      </c>
      <c r="D264" s="3" t="s">
        <v>262</v>
      </c>
      <c r="E264" s="3">
        <v>1</v>
      </c>
      <c r="F264" s="38"/>
      <c r="G264" s="39"/>
      <c r="H264" s="48" t="str">
        <f>IFERROR(VLOOKUP(G264,params!$G$1:$H$6,2,FALSE),"")</f>
        <v/>
      </c>
      <c r="I264" s="3">
        <v>3.5</v>
      </c>
      <c r="J264" s="3">
        <f t="shared" si="30"/>
        <v>0</v>
      </c>
      <c r="K264" s="33">
        <f t="shared" si="29"/>
        <v>0</v>
      </c>
      <c r="L264" s="127"/>
      <c r="M264" s="128"/>
      <c r="N264" s="129"/>
    </row>
    <row r="265" spans="1:14" x14ac:dyDescent="0.35">
      <c r="A265" s="1">
        <v>173</v>
      </c>
      <c r="B265" s="4" t="s">
        <v>160</v>
      </c>
      <c r="C265" s="3" t="s">
        <v>261</v>
      </c>
      <c r="D265" s="3" t="s">
        <v>262</v>
      </c>
      <c r="E265" s="3">
        <v>1</v>
      </c>
      <c r="F265" s="38"/>
      <c r="G265" s="39"/>
      <c r="H265" s="48" t="str">
        <f>IFERROR(VLOOKUP(G265,params!$G$1:$H$6,2,FALSE),"")</f>
        <v/>
      </c>
      <c r="I265" s="3">
        <v>3</v>
      </c>
      <c r="J265" s="3">
        <f t="shared" si="30"/>
        <v>0</v>
      </c>
      <c r="K265" s="33">
        <f t="shared" si="29"/>
        <v>0</v>
      </c>
      <c r="L265" s="127"/>
      <c r="M265" s="128"/>
      <c r="N265" s="129"/>
    </row>
    <row r="266" spans="1:14" x14ac:dyDescent="0.35">
      <c r="A266" s="1">
        <v>174</v>
      </c>
      <c r="B266" s="4" t="s">
        <v>231</v>
      </c>
      <c r="C266" s="3" t="s">
        <v>261</v>
      </c>
      <c r="D266" s="3" t="s">
        <v>262</v>
      </c>
      <c r="E266" s="3">
        <v>1</v>
      </c>
      <c r="F266" s="38"/>
      <c r="G266" s="39"/>
      <c r="H266" s="48" t="str">
        <f>IFERROR(VLOOKUP(G266,params!$G$1:$H$6,2,FALSE),"")</f>
        <v/>
      </c>
      <c r="I266" s="3">
        <v>2.5</v>
      </c>
      <c r="J266" s="3">
        <f t="shared" si="30"/>
        <v>0</v>
      </c>
      <c r="K266" s="33">
        <f t="shared" si="29"/>
        <v>0</v>
      </c>
      <c r="L266" s="127"/>
      <c r="M266" s="128"/>
      <c r="N266" s="129"/>
    </row>
    <row r="267" spans="1:14" x14ac:dyDescent="0.35">
      <c r="A267" s="1">
        <v>175</v>
      </c>
      <c r="B267" s="4" t="s">
        <v>161</v>
      </c>
      <c r="C267" s="3" t="s">
        <v>261</v>
      </c>
      <c r="D267" s="3" t="s">
        <v>262</v>
      </c>
      <c r="E267" s="3">
        <v>1</v>
      </c>
      <c r="F267" s="38"/>
      <c r="G267" s="39"/>
      <c r="H267" s="48" t="str">
        <f>IFERROR(VLOOKUP(G267,params!$G$1:$H$6,2,FALSE),"")</f>
        <v/>
      </c>
      <c r="I267" s="3">
        <v>2.5</v>
      </c>
      <c r="J267" s="3">
        <f t="shared" si="30"/>
        <v>0</v>
      </c>
      <c r="K267" s="33">
        <f t="shared" si="29"/>
        <v>0</v>
      </c>
      <c r="L267" s="127"/>
      <c r="M267" s="128"/>
      <c r="N267" s="129"/>
    </row>
    <row r="268" spans="1:14" x14ac:dyDescent="0.35">
      <c r="A268" s="1">
        <v>176</v>
      </c>
      <c r="B268" s="4" t="s">
        <v>162</v>
      </c>
      <c r="C268" s="3" t="s">
        <v>261</v>
      </c>
      <c r="D268" s="3" t="s">
        <v>262</v>
      </c>
      <c r="E268" s="3">
        <v>1</v>
      </c>
      <c r="F268" s="38"/>
      <c r="G268" s="39"/>
      <c r="H268" s="48" t="str">
        <f>IFERROR(VLOOKUP(G268,params!$G$1:$H$6,2,FALSE),"")</f>
        <v/>
      </c>
      <c r="I268" s="3">
        <v>2.5</v>
      </c>
      <c r="J268" s="3">
        <f t="shared" si="30"/>
        <v>0</v>
      </c>
      <c r="K268" s="33">
        <f t="shared" si="29"/>
        <v>0</v>
      </c>
      <c r="L268" s="127"/>
      <c r="M268" s="128"/>
      <c r="N268" s="129"/>
    </row>
    <row r="269" spans="1:14" x14ac:dyDescent="0.35">
      <c r="A269" s="1">
        <v>177</v>
      </c>
      <c r="B269" s="4" t="s">
        <v>163</v>
      </c>
      <c r="C269" s="3" t="s">
        <v>261</v>
      </c>
      <c r="D269" s="3" t="s">
        <v>262</v>
      </c>
      <c r="E269" s="3">
        <v>1</v>
      </c>
      <c r="F269" s="38"/>
      <c r="G269" s="39"/>
      <c r="H269" s="48" t="str">
        <f>IFERROR(VLOOKUP(G269,params!$G$1:$H$6,2,FALSE),"")</f>
        <v/>
      </c>
      <c r="I269" s="3">
        <v>2</v>
      </c>
      <c r="J269" s="3">
        <f t="shared" si="30"/>
        <v>0</v>
      </c>
      <c r="K269" s="33">
        <f t="shared" si="29"/>
        <v>0</v>
      </c>
      <c r="L269" s="127"/>
      <c r="M269" s="128"/>
      <c r="N269" s="129"/>
    </row>
    <row r="270" spans="1:14" x14ac:dyDescent="0.35">
      <c r="A270" s="1">
        <v>178</v>
      </c>
      <c r="B270" s="4" t="s">
        <v>164</v>
      </c>
      <c r="C270" s="3" t="s">
        <v>261</v>
      </c>
      <c r="D270" s="3" t="s">
        <v>262</v>
      </c>
      <c r="E270" s="3">
        <v>1</v>
      </c>
      <c r="F270" s="38"/>
      <c r="G270" s="39"/>
      <c r="H270" s="48" t="str">
        <f>IFERROR(VLOOKUP(G270,params!$G$1:$H$6,2,FALSE),"")</f>
        <v/>
      </c>
      <c r="I270" s="3">
        <v>1.5</v>
      </c>
      <c r="J270" s="3">
        <f t="shared" si="30"/>
        <v>0</v>
      </c>
      <c r="K270" s="33">
        <f t="shared" si="29"/>
        <v>0</v>
      </c>
      <c r="L270" s="127"/>
      <c r="M270" s="128"/>
      <c r="N270" s="129"/>
    </row>
    <row r="271" spans="1:14" x14ac:dyDescent="0.35">
      <c r="A271" s="1">
        <v>179</v>
      </c>
      <c r="B271" s="4" t="s">
        <v>165</v>
      </c>
      <c r="C271" s="3" t="s">
        <v>261</v>
      </c>
      <c r="D271" s="3" t="s">
        <v>262</v>
      </c>
      <c r="E271" s="3">
        <v>1</v>
      </c>
      <c r="F271" s="38"/>
      <c r="G271" s="39"/>
      <c r="H271" s="48" t="str">
        <f>IFERROR(VLOOKUP(G271,params!$G$1:$H$6,2,FALSE),"")</f>
        <v/>
      </c>
      <c r="I271" s="3">
        <v>1.5</v>
      </c>
      <c r="J271" s="3">
        <f t="shared" si="30"/>
        <v>0</v>
      </c>
      <c r="K271" s="33">
        <f t="shared" si="29"/>
        <v>0</v>
      </c>
      <c r="L271" s="127"/>
      <c r="M271" s="128"/>
      <c r="N271" s="129"/>
    </row>
    <row r="272" spans="1:14" x14ac:dyDescent="0.35">
      <c r="A272" s="1">
        <v>180</v>
      </c>
      <c r="B272" s="4" t="s">
        <v>166</v>
      </c>
      <c r="C272" s="3" t="s">
        <v>261</v>
      </c>
      <c r="D272" s="3" t="s">
        <v>262</v>
      </c>
      <c r="E272" s="3">
        <v>1</v>
      </c>
      <c r="F272" s="38"/>
      <c r="G272" s="39"/>
      <c r="H272" s="48" t="str">
        <f>IFERROR(VLOOKUP(G272,params!$G$1:$H$6,2,FALSE),"")</f>
        <v/>
      </c>
      <c r="I272" s="3">
        <v>1.5</v>
      </c>
      <c r="J272" s="3">
        <f t="shared" si="30"/>
        <v>0</v>
      </c>
      <c r="K272" s="33">
        <f t="shared" si="29"/>
        <v>0</v>
      </c>
      <c r="L272" s="127"/>
      <c r="M272" s="128"/>
      <c r="N272" s="129"/>
    </row>
    <row r="273" spans="1:14" x14ac:dyDescent="0.35">
      <c r="A273" s="1">
        <v>181</v>
      </c>
      <c r="B273" s="4" t="s">
        <v>167</v>
      </c>
      <c r="C273" s="3" t="s">
        <v>261</v>
      </c>
      <c r="D273" s="3" t="s">
        <v>262</v>
      </c>
      <c r="E273" s="3">
        <v>1</v>
      </c>
      <c r="F273" s="38"/>
      <c r="G273" s="39"/>
      <c r="H273" s="48" t="str">
        <f>IFERROR(VLOOKUP(G273,params!$G$1:$H$6,2,FALSE),"")</f>
        <v/>
      </c>
      <c r="I273" s="3">
        <v>0.5</v>
      </c>
      <c r="J273" s="3">
        <f t="shared" si="30"/>
        <v>0</v>
      </c>
      <c r="K273" s="33">
        <f t="shared" si="29"/>
        <v>0</v>
      </c>
      <c r="L273" s="127"/>
      <c r="M273" s="128"/>
      <c r="N273" s="129"/>
    </row>
    <row r="274" spans="1:14" x14ac:dyDescent="0.35">
      <c r="A274" s="1">
        <v>182</v>
      </c>
      <c r="B274" s="4" t="s">
        <v>168</v>
      </c>
      <c r="C274" s="3" t="s">
        <v>261</v>
      </c>
      <c r="D274" s="3" t="s">
        <v>262</v>
      </c>
      <c r="E274" s="3">
        <v>1</v>
      </c>
      <c r="F274" s="38"/>
      <c r="G274" s="39"/>
      <c r="H274" s="48" t="str">
        <f>IFERROR(VLOOKUP(G274,params!$G$1:$H$6,2,FALSE),"")</f>
        <v/>
      </c>
      <c r="I274" s="3">
        <v>0.5</v>
      </c>
      <c r="J274" s="3">
        <f t="shared" si="30"/>
        <v>0</v>
      </c>
      <c r="K274" s="33">
        <f t="shared" si="29"/>
        <v>0</v>
      </c>
      <c r="L274" s="127"/>
      <c r="M274" s="128"/>
      <c r="N274" s="129"/>
    </row>
    <row r="275" spans="1:14" x14ac:dyDescent="0.35">
      <c r="A275" s="1">
        <v>183</v>
      </c>
      <c r="B275" s="4" t="s">
        <v>169</v>
      </c>
      <c r="C275" s="3" t="s">
        <v>261</v>
      </c>
      <c r="D275" s="3" t="s">
        <v>262</v>
      </c>
      <c r="E275" s="3">
        <v>1</v>
      </c>
      <c r="F275" s="38"/>
      <c r="G275" s="39"/>
      <c r="H275" s="48" t="str">
        <f>IFERROR(VLOOKUP(G275,params!$G$1:$H$6,2,FALSE),"")</f>
        <v/>
      </c>
      <c r="I275" s="3">
        <v>0.5</v>
      </c>
      <c r="J275" s="3">
        <f t="shared" si="30"/>
        <v>0</v>
      </c>
      <c r="K275" s="33">
        <f t="shared" si="29"/>
        <v>0</v>
      </c>
      <c r="L275" s="127"/>
      <c r="M275" s="128"/>
      <c r="N275" s="129"/>
    </row>
    <row r="276" spans="1:14" x14ac:dyDescent="0.35">
      <c r="I276" s="14" t="s">
        <v>309</v>
      </c>
      <c r="J276" s="34">
        <f>SUM(J255:J261,J263:J275)</f>
        <v>0</v>
      </c>
      <c r="K276" s="34">
        <f>SUM(K255:K261,K263:K275)</f>
        <v>0</v>
      </c>
    </row>
    <row r="278" spans="1:14" ht="15" x14ac:dyDescent="0.35">
      <c r="A278" s="139" t="s">
        <v>206</v>
      </c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</row>
    <row r="279" spans="1:14" ht="39" customHeight="1" x14ac:dyDescent="0.35">
      <c r="A279" s="8" t="s">
        <v>340</v>
      </c>
      <c r="B279" s="7" t="s">
        <v>342</v>
      </c>
      <c r="C279" s="8" t="s">
        <v>17</v>
      </c>
      <c r="D279" s="8" t="s">
        <v>316</v>
      </c>
      <c r="E279" s="8" t="s">
        <v>259</v>
      </c>
      <c r="F279" s="8" t="s">
        <v>235</v>
      </c>
      <c r="G279" s="8" t="s">
        <v>329</v>
      </c>
      <c r="H279" s="8" t="s">
        <v>330</v>
      </c>
      <c r="I279" s="8" t="s">
        <v>233</v>
      </c>
      <c r="J279" s="8" t="s">
        <v>234</v>
      </c>
      <c r="K279" s="8" t="s">
        <v>252</v>
      </c>
      <c r="L279" s="124" t="s">
        <v>255</v>
      </c>
      <c r="M279" s="125"/>
      <c r="N279" s="126"/>
    </row>
    <row r="280" spans="1:14" x14ac:dyDescent="0.35">
      <c r="A280" s="1">
        <v>184</v>
      </c>
      <c r="B280" s="4" t="s">
        <v>170</v>
      </c>
      <c r="C280" s="3" t="s">
        <v>261</v>
      </c>
      <c r="D280" s="3" t="s">
        <v>263</v>
      </c>
      <c r="E280" s="3">
        <v>1</v>
      </c>
      <c r="F280" s="38"/>
      <c r="G280" s="39"/>
      <c r="H280" s="48" t="str">
        <f>IFERROR(VLOOKUP(G280,params!$G$1:$H$6,2,FALSE),"")</f>
        <v/>
      </c>
      <c r="I280" s="3">
        <v>3</v>
      </c>
      <c r="J280" s="3">
        <f t="shared" ref="J280:J294" si="31">IF(C280="Activo",I280,0)</f>
        <v>0</v>
      </c>
      <c r="K280" s="33">
        <f t="shared" ref="K280:K294" si="32">IFERROR(IF(AND(C280="Desactivo",F280&gt;0),F280/E280*I280*H280,IF(F280&lt;=E280,F280/E280*J280*H280,IF(F280&gt;E280,"Excesso de Evidênicias",0))),0)</f>
        <v>0</v>
      </c>
      <c r="L280" s="127"/>
      <c r="M280" s="128"/>
      <c r="N280" s="129"/>
    </row>
    <row r="281" spans="1:14" x14ac:dyDescent="0.35">
      <c r="A281" s="1">
        <v>185</v>
      </c>
      <c r="B281" s="4" t="s">
        <v>232</v>
      </c>
      <c r="C281" s="3" t="s">
        <v>261</v>
      </c>
      <c r="D281" s="3" t="s">
        <v>263</v>
      </c>
      <c r="E281" s="3">
        <v>1</v>
      </c>
      <c r="F281" s="38"/>
      <c r="G281" s="39"/>
      <c r="H281" s="48" t="str">
        <f>IFERROR(VLOOKUP(G281,params!$G$1:$H$6,2,FALSE),"")</f>
        <v/>
      </c>
      <c r="I281" s="3">
        <v>3</v>
      </c>
      <c r="J281" s="3">
        <f t="shared" si="31"/>
        <v>0</v>
      </c>
      <c r="K281" s="33">
        <f t="shared" si="32"/>
        <v>0</v>
      </c>
      <c r="L281" s="127"/>
      <c r="M281" s="128"/>
      <c r="N281" s="129"/>
    </row>
    <row r="282" spans="1:14" x14ac:dyDescent="0.35">
      <c r="A282" s="1">
        <v>186</v>
      </c>
      <c r="B282" s="4" t="s">
        <v>171</v>
      </c>
      <c r="C282" s="3" t="s">
        <v>261</v>
      </c>
      <c r="D282" s="3" t="s">
        <v>265</v>
      </c>
      <c r="E282" s="3">
        <v>1</v>
      </c>
      <c r="F282" s="38"/>
      <c r="G282" s="39"/>
      <c r="H282" s="48" t="str">
        <f>IFERROR(VLOOKUP(G282,params!$G$1:$H$6,2,FALSE),"")</f>
        <v/>
      </c>
      <c r="I282" s="3">
        <v>2</v>
      </c>
      <c r="J282" s="3">
        <f t="shared" si="31"/>
        <v>0</v>
      </c>
      <c r="K282" s="33">
        <f t="shared" si="32"/>
        <v>0</v>
      </c>
      <c r="L282" s="127"/>
      <c r="M282" s="128"/>
      <c r="N282" s="129"/>
    </row>
    <row r="283" spans="1:14" x14ac:dyDescent="0.35">
      <c r="A283" s="1">
        <v>187</v>
      </c>
      <c r="B283" s="4" t="s">
        <v>172</v>
      </c>
      <c r="C283" s="3" t="s">
        <v>261</v>
      </c>
      <c r="D283" s="3" t="s">
        <v>263</v>
      </c>
      <c r="E283" s="3">
        <v>1</v>
      </c>
      <c r="F283" s="38"/>
      <c r="G283" s="39"/>
      <c r="H283" s="48" t="str">
        <f>IFERROR(VLOOKUP(G283,params!$G$1:$H$6,2,FALSE),"")</f>
        <v/>
      </c>
      <c r="I283" s="3">
        <v>1.5</v>
      </c>
      <c r="J283" s="3">
        <f t="shared" si="31"/>
        <v>0</v>
      </c>
      <c r="K283" s="33">
        <f t="shared" si="32"/>
        <v>0</v>
      </c>
      <c r="L283" s="127"/>
      <c r="M283" s="128"/>
      <c r="N283" s="129"/>
    </row>
    <row r="284" spans="1:14" x14ac:dyDescent="0.35">
      <c r="A284" s="1">
        <v>188</v>
      </c>
      <c r="B284" s="4" t="s">
        <v>173</v>
      </c>
      <c r="C284" s="3" t="s">
        <v>261</v>
      </c>
      <c r="D284" s="3" t="s">
        <v>265</v>
      </c>
      <c r="E284" s="3">
        <v>1</v>
      </c>
      <c r="F284" s="38"/>
      <c r="G284" s="39"/>
      <c r="H284" s="48" t="str">
        <f>IFERROR(VLOOKUP(G284,params!$G$1:$H$6,2,FALSE),"")</f>
        <v/>
      </c>
      <c r="I284" s="3">
        <v>1.5</v>
      </c>
      <c r="J284" s="3">
        <f t="shared" si="31"/>
        <v>0</v>
      </c>
      <c r="K284" s="33">
        <f t="shared" si="32"/>
        <v>0</v>
      </c>
      <c r="L284" s="127"/>
      <c r="M284" s="128"/>
      <c r="N284" s="129"/>
    </row>
    <row r="285" spans="1:14" x14ac:dyDescent="0.35">
      <c r="A285" s="1">
        <v>189</v>
      </c>
      <c r="B285" s="4" t="s">
        <v>174</v>
      </c>
      <c r="C285" s="3" t="s">
        <v>261</v>
      </c>
      <c r="D285" s="3" t="s">
        <v>264</v>
      </c>
      <c r="E285" s="3">
        <v>1</v>
      </c>
      <c r="F285" s="38"/>
      <c r="G285" s="39"/>
      <c r="H285" s="48" t="str">
        <f>IFERROR(VLOOKUP(G285,params!$G$1:$H$6,2,FALSE),"")</f>
        <v/>
      </c>
      <c r="I285" s="3">
        <v>1</v>
      </c>
      <c r="J285" s="3">
        <f t="shared" si="31"/>
        <v>0</v>
      </c>
      <c r="K285" s="33">
        <f t="shared" si="32"/>
        <v>0</v>
      </c>
      <c r="L285" s="127"/>
      <c r="M285" s="128"/>
      <c r="N285" s="129"/>
    </row>
    <row r="286" spans="1:14" x14ac:dyDescent="0.35">
      <c r="A286" s="1">
        <v>190</v>
      </c>
      <c r="B286" s="4" t="s">
        <v>175</v>
      </c>
      <c r="C286" s="3" t="s">
        <v>261</v>
      </c>
      <c r="D286" s="3" t="s">
        <v>264</v>
      </c>
      <c r="E286" s="3">
        <v>1</v>
      </c>
      <c r="F286" s="38"/>
      <c r="G286" s="39"/>
      <c r="H286" s="48" t="str">
        <f>IFERROR(VLOOKUP(G286,params!$G$1:$H$6,2,FALSE),"")</f>
        <v/>
      </c>
      <c r="I286" s="3">
        <v>1</v>
      </c>
      <c r="J286" s="3">
        <f t="shared" si="31"/>
        <v>0</v>
      </c>
      <c r="K286" s="33">
        <f t="shared" si="32"/>
        <v>0</v>
      </c>
      <c r="L286" s="127"/>
      <c r="M286" s="128"/>
      <c r="N286" s="129"/>
    </row>
    <row r="287" spans="1:14" x14ac:dyDescent="0.35">
      <c r="A287" s="1">
        <v>191</v>
      </c>
      <c r="B287" s="4" t="s">
        <v>176</v>
      </c>
      <c r="C287" s="3" t="s">
        <v>261</v>
      </c>
      <c r="D287" s="3" t="s">
        <v>264</v>
      </c>
      <c r="E287" s="3">
        <v>1</v>
      </c>
      <c r="F287" s="38"/>
      <c r="G287" s="39"/>
      <c r="H287" s="48" t="str">
        <f>IFERROR(VLOOKUP(G287,params!$G$1:$H$6,2,FALSE),"")</f>
        <v/>
      </c>
      <c r="I287" s="3">
        <v>1</v>
      </c>
      <c r="J287" s="3">
        <f t="shared" si="31"/>
        <v>0</v>
      </c>
      <c r="K287" s="33">
        <f t="shared" si="32"/>
        <v>0</v>
      </c>
      <c r="L287" s="127"/>
      <c r="M287" s="128"/>
      <c r="N287" s="129"/>
    </row>
    <row r="288" spans="1:14" x14ac:dyDescent="0.35">
      <c r="A288" s="1">
        <v>192</v>
      </c>
      <c r="B288" s="4" t="s">
        <v>177</v>
      </c>
      <c r="C288" s="3" t="s">
        <v>261</v>
      </c>
      <c r="D288" s="3" t="s">
        <v>264</v>
      </c>
      <c r="E288" s="3">
        <v>1</v>
      </c>
      <c r="F288" s="38"/>
      <c r="G288" s="39"/>
      <c r="H288" s="48" t="str">
        <f>IFERROR(VLOOKUP(G288,params!$G$1:$H$6,2,FALSE),"")</f>
        <v/>
      </c>
      <c r="I288" s="3">
        <v>1</v>
      </c>
      <c r="J288" s="3">
        <f t="shared" si="31"/>
        <v>0</v>
      </c>
      <c r="K288" s="33">
        <f t="shared" si="32"/>
        <v>0</v>
      </c>
      <c r="L288" s="127"/>
      <c r="M288" s="128"/>
      <c r="N288" s="129"/>
    </row>
    <row r="289" spans="1:14" x14ac:dyDescent="0.35">
      <c r="A289" s="1">
        <v>193</v>
      </c>
      <c r="B289" s="4" t="s">
        <v>178</v>
      </c>
      <c r="C289" s="3" t="s">
        <v>261</v>
      </c>
      <c r="D289" s="3" t="s">
        <v>264</v>
      </c>
      <c r="E289" s="3">
        <v>1</v>
      </c>
      <c r="F289" s="38"/>
      <c r="G289" s="39"/>
      <c r="H289" s="48" t="str">
        <f>IFERROR(VLOOKUP(G289,params!$G$1:$H$6,2,FALSE),"")</f>
        <v/>
      </c>
      <c r="I289" s="3">
        <v>1</v>
      </c>
      <c r="J289" s="3">
        <f t="shared" si="31"/>
        <v>0</v>
      </c>
      <c r="K289" s="33">
        <f t="shared" si="32"/>
        <v>0</v>
      </c>
      <c r="L289" s="127"/>
      <c r="M289" s="128"/>
      <c r="N289" s="129"/>
    </row>
    <row r="290" spans="1:14" x14ac:dyDescent="0.35">
      <c r="A290" s="1">
        <v>194</v>
      </c>
      <c r="B290" s="4" t="s">
        <v>179</v>
      </c>
      <c r="C290" s="3" t="s">
        <v>261</v>
      </c>
      <c r="D290" s="3" t="s">
        <v>264</v>
      </c>
      <c r="E290" s="3">
        <v>1</v>
      </c>
      <c r="F290" s="38"/>
      <c r="G290" s="39"/>
      <c r="H290" s="48" t="str">
        <f>IFERROR(VLOOKUP(G290,params!$G$1:$H$6,2,FALSE),"")</f>
        <v/>
      </c>
      <c r="I290" s="3">
        <v>1</v>
      </c>
      <c r="J290" s="3">
        <f t="shared" si="31"/>
        <v>0</v>
      </c>
      <c r="K290" s="33">
        <f t="shared" si="32"/>
        <v>0</v>
      </c>
      <c r="L290" s="127"/>
      <c r="M290" s="128"/>
      <c r="N290" s="129"/>
    </row>
    <row r="291" spans="1:14" x14ac:dyDescent="0.35">
      <c r="A291" s="1">
        <v>195</v>
      </c>
      <c r="B291" s="4" t="s">
        <v>180</v>
      </c>
      <c r="C291" s="3" t="s">
        <v>261</v>
      </c>
      <c r="D291" s="3" t="s">
        <v>266</v>
      </c>
      <c r="E291" s="3">
        <v>1</v>
      </c>
      <c r="F291" s="38"/>
      <c r="G291" s="39"/>
      <c r="H291" s="48" t="str">
        <f>IFERROR(VLOOKUP(G291,params!$G$1:$H$6,2,FALSE),"")</f>
        <v/>
      </c>
      <c r="I291" s="3">
        <v>0.5</v>
      </c>
      <c r="J291" s="3">
        <f t="shared" si="31"/>
        <v>0</v>
      </c>
      <c r="K291" s="33">
        <f t="shared" si="32"/>
        <v>0</v>
      </c>
      <c r="L291" s="127"/>
      <c r="M291" s="128"/>
      <c r="N291" s="129"/>
    </row>
    <row r="292" spans="1:14" x14ac:dyDescent="0.35">
      <c r="A292" s="1">
        <v>196</v>
      </c>
      <c r="B292" s="4" t="s">
        <v>181</v>
      </c>
      <c r="C292" s="3" t="s">
        <v>261</v>
      </c>
      <c r="D292" s="3" t="s">
        <v>266</v>
      </c>
      <c r="E292" s="3">
        <v>1</v>
      </c>
      <c r="F292" s="38"/>
      <c r="G292" s="39"/>
      <c r="H292" s="48" t="str">
        <f>IFERROR(VLOOKUP(G292,params!$G$1:$H$6,2,FALSE),"")</f>
        <v/>
      </c>
      <c r="I292" s="3">
        <v>0.5</v>
      </c>
      <c r="J292" s="3">
        <f t="shared" si="31"/>
        <v>0</v>
      </c>
      <c r="K292" s="33">
        <f t="shared" si="32"/>
        <v>0</v>
      </c>
      <c r="L292" s="127"/>
      <c r="M292" s="128"/>
      <c r="N292" s="129"/>
    </row>
    <row r="293" spans="1:14" x14ac:dyDescent="0.35">
      <c r="A293" s="1">
        <v>197</v>
      </c>
      <c r="B293" s="4" t="s">
        <v>182</v>
      </c>
      <c r="C293" s="3" t="s">
        <v>261</v>
      </c>
      <c r="D293" s="3" t="s">
        <v>266</v>
      </c>
      <c r="E293" s="3">
        <v>1</v>
      </c>
      <c r="F293" s="38"/>
      <c r="G293" s="39"/>
      <c r="H293" s="48" t="str">
        <f>IFERROR(VLOOKUP(G293,params!$G$1:$H$6,2,FALSE),"")</f>
        <v/>
      </c>
      <c r="I293" s="3">
        <v>0.5</v>
      </c>
      <c r="J293" s="3">
        <f t="shared" si="31"/>
        <v>0</v>
      </c>
      <c r="K293" s="33">
        <f t="shared" si="32"/>
        <v>0</v>
      </c>
      <c r="L293" s="127"/>
      <c r="M293" s="128"/>
      <c r="N293" s="129"/>
    </row>
    <row r="294" spans="1:14" x14ac:dyDescent="0.35">
      <c r="A294" s="1">
        <v>198</v>
      </c>
      <c r="B294" s="4" t="s">
        <v>183</v>
      </c>
      <c r="C294" s="3" t="s">
        <v>261</v>
      </c>
      <c r="D294" s="3" t="s">
        <v>266</v>
      </c>
      <c r="E294" s="3">
        <v>1</v>
      </c>
      <c r="F294" s="38"/>
      <c r="G294" s="39"/>
      <c r="H294" s="48" t="str">
        <f>IFERROR(VLOOKUP(G294,params!$G$1:$H$6,2,FALSE),"")</f>
        <v/>
      </c>
      <c r="I294" s="3">
        <v>0.5</v>
      </c>
      <c r="J294" s="3">
        <f t="shared" si="31"/>
        <v>0</v>
      </c>
      <c r="K294" s="33">
        <f t="shared" si="32"/>
        <v>0</v>
      </c>
      <c r="L294" s="127"/>
      <c r="M294" s="128"/>
      <c r="N294" s="129"/>
    </row>
    <row r="295" spans="1:14" x14ac:dyDescent="0.35">
      <c r="I295" s="14" t="s">
        <v>309</v>
      </c>
      <c r="J295" s="34">
        <f>SUM(J280:J294)</f>
        <v>0</v>
      </c>
      <c r="K295" s="34">
        <f>SUM(K280:K294)</f>
        <v>0</v>
      </c>
    </row>
    <row r="297" spans="1:14" ht="15" x14ac:dyDescent="0.35">
      <c r="A297" s="139" t="s">
        <v>184</v>
      </c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</row>
    <row r="298" spans="1:14" ht="39" customHeight="1" x14ac:dyDescent="0.35">
      <c r="A298" s="8" t="s">
        <v>340</v>
      </c>
      <c r="B298" s="7" t="s">
        <v>342</v>
      </c>
      <c r="C298" s="8" t="s">
        <v>17</v>
      </c>
      <c r="D298" s="8" t="s">
        <v>316</v>
      </c>
      <c r="E298" s="8" t="s">
        <v>259</v>
      </c>
      <c r="F298" s="8" t="s">
        <v>235</v>
      </c>
      <c r="G298" s="8" t="s">
        <v>329</v>
      </c>
      <c r="H298" s="8" t="s">
        <v>330</v>
      </c>
      <c r="I298" s="8" t="s">
        <v>233</v>
      </c>
      <c r="J298" s="8" t="s">
        <v>234</v>
      </c>
      <c r="K298" s="8" t="s">
        <v>252</v>
      </c>
      <c r="L298" s="124" t="s">
        <v>255</v>
      </c>
      <c r="M298" s="125"/>
      <c r="N298" s="126"/>
    </row>
    <row r="299" spans="1:14" x14ac:dyDescent="0.35">
      <c r="A299" s="1">
        <v>199</v>
      </c>
      <c r="B299" s="4" t="s">
        <v>185</v>
      </c>
      <c r="C299" s="3" t="s">
        <v>261</v>
      </c>
      <c r="D299" s="3" t="s">
        <v>262</v>
      </c>
      <c r="E299" s="3">
        <v>1</v>
      </c>
      <c r="F299" s="38"/>
      <c r="G299" s="39"/>
      <c r="H299" s="48" t="str">
        <f>IFERROR(VLOOKUP(G299,params!$G$1:$H$6,2,FALSE),"")</f>
        <v/>
      </c>
      <c r="I299" s="3">
        <v>5</v>
      </c>
      <c r="J299" s="3">
        <f t="shared" ref="J299:J310" si="33">IF(C299="Activo",I299,0)</f>
        <v>0</v>
      </c>
      <c r="K299" s="33">
        <f t="shared" ref="K299:K310" si="34">IFERROR(IF(AND(C299="Desactivo",F299&gt;0),F299/E299*I299*H299,IF(F299&lt;=E299,F299/E299*J299*H299,IF(F299&gt;E299,"Excesso de Evidênicias",0))),0)</f>
        <v>0</v>
      </c>
      <c r="L299" s="127"/>
      <c r="M299" s="128"/>
      <c r="N299" s="129"/>
    </row>
    <row r="300" spans="1:14" x14ac:dyDescent="0.35">
      <c r="A300" s="1">
        <v>200</v>
      </c>
      <c r="B300" s="4" t="s">
        <v>186</v>
      </c>
      <c r="C300" s="3" t="s">
        <v>261</v>
      </c>
      <c r="D300" s="3" t="s">
        <v>263</v>
      </c>
      <c r="E300" s="3">
        <v>1</v>
      </c>
      <c r="F300" s="38"/>
      <c r="G300" s="39"/>
      <c r="H300" s="48" t="str">
        <f>IFERROR(VLOOKUP(G300,params!$G$1:$H$6,2,FALSE),"")</f>
        <v/>
      </c>
      <c r="I300" s="3">
        <v>3.5</v>
      </c>
      <c r="J300" s="3">
        <f t="shared" si="33"/>
        <v>0</v>
      </c>
      <c r="K300" s="33">
        <f t="shared" si="34"/>
        <v>0</v>
      </c>
      <c r="L300" s="127"/>
      <c r="M300" s="128"/>
      <c r="N300" s="129"/>
    </row>
    <row r="301" spans="1:14" x14ac:dyDescent="0.35">
      <c r="A301" s="1">
        <v>201</v>
      </c>
      <c r="B301" s="4" t="s">
        <v>187</v>
      </c>
      <c r="C301" s="3" t="s">
        <v>261</v>
      </c>
      <c r="D301" s="3" t="s">
        <v>263</v>
      </c>
      <c r="E301" s="3">
        <v>1</v>
      </c>
      <c r="F301" s="38"/>
      <c r="G301" s="39"/>
      <c r="H301" s="48" t="str">
        <f>IFERROR(VLOOKUP(G301,params!$G$1:$H$6,2,FALSE),"")</f>
        <v/>
      </c>
      <c r="I301" s="3">
        <v>3</v>
      </c>
      <c r="J301" s="3">
        <f t="shared" si="33"/>
        <v>0</v>
      </c>
      <c r="K301" s="33">
        <f t="shared" si="34"/>
        <v>0</v>
      </c>
      <c r="L301" s="127"/>
      <c r="M301" s="128"/>
      <c r="N301" s="129"/>
    </row>
    <row r="302" spans="1:14" x14ac:dyDescent="0.35">
      <c r="A302" s="1">
        <v>202</v>
      </c>
      <c r="B302" s="4" t="s">
        <v>188</v>
      </c>
      <c r="C302" s="3" t="s">
        <v>261</v>
      </c>
      <c r="D302" s="3" t="s">
        <v>263</v>
      </c>
      <c r="E302" s="3">
        <v>1</v>
      </c>
      <c r="F302" s="38"/>
      <c r="G302" s="39"/>
      <c r="H302" s="48" t="str">
        <f>IFERROR(VLOOKUP(G302,params!$G$1:$H$6,2,FALSE),"")</f>
        <v/>
      </c>
      <c r="I302" s="3">
        <v>2.5</v>
      </c>
      <c r="J302" s="3">
        <f t="shared" si="33"/>
        <v>0</v>
      </c>
      <c r="K302" s="33">
        <f t="shared" si="34"/>
        <v>0</v>
      </c>
      <c r="L302" s="127"/>
      <c r="M302" s="128"/>
      <c r="N302" s="129"/>
    </row>
    <row r="303" spans="1:14" x14ac:dyDescent="0.35">
      <c r="A303" s="1">
        <v>203</v>
      </c>
      <c r="B303" s="4" t="s">
        <v>189</v>
      </c>
      <c r="C303" s="3" t="s">
        <v>261</v>
      </c>
      <c r="D303" s="3" t="s">
        <v>263</v>
      </c>
      <c r="E303" s="3">
        <v>1</v>
      </c>
      <c r="F303" s="38"/>
      <c r="G303" s="39"/>
      <c r="H303" s="48" t="str">
        <f>IFERROR(VLOOKUP(G303,params!$G$1:$H$6,2,FALSE),"")</f>
        <v/>
      </c>
      <c r="I303" s="3">
        <v>2</v>
      </c>
      <c r="J303" s="3">
        <f t="shared" si="33"/>
        <v>0</v>
      </c>
      <c r="K303" s="33">
        <f t="shared" si="34"/>
        <v>0</v>
      </c>
      <c r="L303" s="127"/>
      <c r="M303" s="128"/>
      <c r="N303" s="129"/>
    </row>
    <row r="304" spans="1:14" x14ac:dyDescent="0.35">
      <c r="A304" s="1">
        <v>204</v>
      </c>
      <c r="B304" s="4" t="s">
        <v>190</v>
      </c>
      <c r="C304" s="3" t="s">
        <v>261</v>
      </c>
      <c r="D304" s="3" t="s">
        <v>263</v>
      </c>
      <c r="E304" s="3">
        <v>1</v>
      </c>
      <c r="F304" s="38"/>
      <c r="G304" s="39"/>
      <c r="H304" s="48" t="str">
        <f>IFERROR(VLOOKUP(G304,params!$G$1:$H$6,2,FALSE),"")</f>
        <v/>
      </c>
      <c r="I304" s="3">
        <v>1.5</v>
      </c>
      <c r="J304" s="3">
        <f t="shared" si="33"/>
        <v>0</v>
      </c>
      <c r="K304" s="33">
        <f t="shared" si="34"/>
        <v>0</v>
      </c>
      <c r="L304" s="127"/>
      <c r="M304" s="128"/>
      <c r="N304" s="129"/>
    </row>
    <row r="305" spans="1:14" x14ac:dyDescent="0.35">
      <c r="A305" s="1">
        <v>205</v>
      </c>
      <c r="B305" s="4" t="s">
        <v>191</v>
      </c>
      <c r="C305" s="3" t="s">
        <v>261</v>
      </c>
      <c r="D305" s="3" t="s">
        <v>263</v>
      </c>
      <c r="E305" s="3">
        <v>1</v>
      </c>
      <c r="F305" s="38"/>
      <c r="G305" s="39"/>
      <c r="H305" s="48" t="str">
        <f>IFERROR(VLOOKUP(G305,params!$G$1:$H$6,2,FALSE),"")</f>
        <v/>
      </c>
      <c r="I305" s="3">
        <v>1</v>
      </c>
      <c r="J305" s="3">
        <f t="shared" si="33"/>
        <v>0</v>
      </c>
      <c r="K305" s="33">
        <f t="shared" si="34"/>
        <v>0</v>
      </c>
      <c r="L305" s="127"/>
      <c r="M305" s="128"/>
      <c r="N305" s="129"/>
    </row>
    <row r="306" spans="1:14" x14ac:dyDescent="0.35">
      <c r="A306" s="1">
        <v>206</v>
      </c>
      <c r="B306" s="4" t="s">
        <v>192</v>
      </c>
      <c r="C306" s="3" t="s">
        <v>261</v>
      </c>
      <c r="D306" s="3" t="s">
        <v>263</v>
      </c>
      <c r="E306" s="3">
        <v>1</v>
      </c>
      <c r="F306" s="38"/>
      <c r="G306" s="39"/>
      <c r="H306" s="48" t="str">
        <f>IFERROR(VLOOKUP(G306,params!$G$1:$H$6,2,FALSE),"")</f>
        <v/>
      </c>
      <c r="I306" s="3">
        <v>1</v>
      </c>
      <c r="J306" s="3">
        <f t="shared" si="33"/>
        <v>0</v>
      </c>
      <c r="K306" s="33">
        <f t="shared" si="34"/>
        <v>0</v>
      </c>
      <c r="L306" s="127"/>
      <c r="M306" s="128"/>
      <c r="N306" s="129"/>
    </row>
    <row r="307" spans="1:14" x14ac:dyDescent="0.35">
      <c r="A307" s="1">
        <v>207</v>
      </c>
      <c r="B307" s="4" t="s">
        <v>193</v>
      </c>
      <c r="C307" s="3" t="s">
        <v>261</v>
      </c>
      <c r="D307" s="3" t="s">
        <v>263</v>
      </c>
      <c r="E307" s="3">
        <v>1</v>
      </c>
      <c r="F307" s="38"/>
      <c r="G307" s="39"/>
      <c r="H307" s="48" t="str">
        <f>IFERROR(VLOOKUP(G307,params!$G$1:$H$6,2,FALSE),"")</f>
        <v/>
      </c>
      <c r="I307" s="3">
        <v>1</v>
      </c>
      <c r="J307" s="3">
        <f t="shared" si="33"/>
        <v>0</v>
      </c>
      <c r="K307" s="33">
        <f t="shared" si="34"/>
        <v>0</v>
      </c>
      <c r="L307" s="127"/>
      <c r="M307" s="128"/>
      <c r="N307" s="129"/>
    </row>
    <row r="308" spans="1:14" x14ac:dyDescent="0.35">
      <c r="A308" s="1">
        <v>208</v>
      </c>
      <c r="B308" s="4" t="s">
        <v>207</v>
      </c>
      <c r="C308" s="3" t="s">
        <v>261</v>
      </c>
      <c r="D308" s="3" t="s">
        <v>263</v>
      </c>
      <c r="E308" s="3">
        <v>1</v>
      </c>
      <c r="F308" s="38"/>
      <c r="G308" s="39"/>
      <c r="H308" s="48" t="str">
        <f>IFERROR(VLOOKUP(G308,params!$G$1:$H$6,2,FALSE),"")</f>
        <v/>
      </c>
      <c r="I308" s="3">
        <v>0.5</v>
      </c>
      <c r="J308" s="3">
        <f t="shared" si="33"/>
        <v>0</v>
      </c>
      <c r="K308" s="33">
        <f t="shared" si="34"/>
        <v>0</v>
      </c>
      <c r="L308" s="127"/>
      <c r="M308" s="128"/>
      <c r="N308" s="129"/>
    </row>
    <row r="309" spans="1:14" ht="28" x14ac:dyDescent="0.35">
      <c r="A309" s="1">
        <v>209</v>
      </c>
      <c r="B309" s="4" t="s">
        <v>194</v>
      </c>
      <c r="C309" s="3" t="s">
        <v>261</v>
      </c>
      <c r="D309" s="3" t="s">
        <v>263</v>
      </c>
      <c r="E309" s="3">
        <v>1</v>
      </c>
      <c r="F309" s="38"/>
      <c r="G309" s="39"/>
      <c r="H309" s="48" t="str">
        <f>IFERROR(VLOOKUP(G309,params!$G$1:$H$6,2,FALSE),"")</f>
        <v/>
      </c>
      <c r="I309" s="3">
        <v>0.5</v>
      </c>
      <c r="J309" s="3">
        <f t="shared" si="33"/>
        <v>0</v>
      </c>
      <c r="K309" s="33">
        <f t="shared" si="34"/>
        <v>0</v>
      </c>
      <c r="L309" s="127"/>
      <c r="M309" s="128"/>
      <c r="N309" s="129"/>
    </row>
    <row r="310" spans="1:14" ht="28" x14ac:dyDescent="0.35">
      <c r="A310" s="1">
        <v>210</v>
      </c>
      <c r="B310" s="4" t="s">
        <v>195</v>
      </c>
      <c r="C310" s="3" t="s">
        <v>261</v>
      </c>
      <c r="D310" s="3" t="s">
        <v>263</v>
      </c>
      <c r="E310" s="3">
        <v>1</v>
      </c>
      <c r="F310" s="38"/>
      <c r="G310" s="39"/>
      <c r="H310" s="48" t="str">
        <f>IFERROR(VLOOKUP(G310,params!$G$1:$H$6,2,FALSE),"")</f>
        <v/>
      </c>
      <c r="I310" s="3">
        <v>0.5</v>
      </c>
      <c r="J310" s="3">
        <f t="shared" si="33"/>
        <v>0</v>
      </c>
      <c r="K310" s="33">
        <f t="shared" si="34"/>
        <v>0</v>
      </c>
      <c r="L310" s="127"/>
      <c r="M310" s="128"/>
      <c r="N310" s="129"/>
    </row>
    <row r="311" spans="1:14" x14ac:dyDescent="0.35">
      <c r="I311" s="14" t="s">
        <v>309</v>
      </c>
      <c r="J311" s="34">
        <f>SUM(J299:J310)</f>
        <v>0</v>
      </c>
      <c r="K311" s="34">
        <f>SUM(K299:K310)</f>
        <v>0</v>
      </c>
    </row>
    <row r="313" spans="1:14" ht="15" x14ac:dyDescent="0.35">
      <c r="A313" s="139" t="s">
        <v>196</v>
      </c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</row>
    <row r="314" spans="1:14" ht="39" customHeight="1" x14ac:dyDescent="0.35">
      <c r="A314" s="8" t="s">
        <v>340</v>
      </c>
      <c r="B314" s="7" t="s">
        <v>342</v>
      </c>
      <c r="C314" s="8" t="s">
        <v>17</v>
      </c>
      <c r="D314" s="8" t="s">
        <v>316</v>
      </c>
      <c r="E314" s="8" t="s">
        <v>259</v>
      </c>
      <c r="F314" s="8" t="s">
        <v>235</v>
      </c>
      <c r="G314" s="8" t="s">
        <v>329</v>
      </c>
      <c r="H314" s="8" t="s">
        <v>330</v>
      </c>
      <c r="I314" s="8" t="s">
        <v>233</v>
      </c>
      <c r="J314" s="8" t="s">
        <v>234</v>
      </c>
      <c r="K314" s="8" t="s">
        <v>252</v>
      </c>
      <c r="L314" s="124" t="s">
        <v>255</v>
      </c>
      <c r="M314" s="125"/>
      <c r="N314" s="126"/>
    </row>
    <row r="315" spans="1:14" x14ac:dyDescent="0.35">
      <c r="A315" s="1">
        <v>211</v>
      </c>
      <c r="B315" s="4" t="s">
        <v>197</v>
      </c>
      <c r="C315" s="3" t="s">
        <v>261</v>
      </c>
      <c r="D315" s="3" t="s">
        <v>262</v>
      </c>
      <c r="E315" s="3">
        <v>1</v>
      </c>
      <c r="F315" s="38"/>
      <c r="G315" s="39"/>
      <c r="H315" s="48" t="str">
        <f>IFERROR(VLOOKUP(G315,params!$G$1:$H$6,2,FALSE),"")</f>
        <v/>
      </c>
      <c r="I315" s="3">
        <v>4</v>
      </c>
      <c r="J315" s="3">
        <f t="shared" ref="J315:J321" si="35">IF(C315="Activo",I315,0)</f>
        <v>0</v>
      </c>
      <c r="K315" s="33">
        <f t="shared" ref="K315:K321" si="36">IFERROR(IF(AND(C315="Desactivo",F315&gt;0),F315/E315*I315*H315,IF(F315&lt;=E315,F315/E315*J315*H315,IF(F315&gt;E315,"Excesso de Evidênicias",0))),0)</f>
        <v>0</v>
      </c>
      <c r="L315" s="127"/>
      <c r="M315" s="128"/>
      <c r="N315" s="129"/>
    </row>
    <row r="316" spans="1:14" x14ac:dyDescent="0.35">
      <c r="A316" s="1">
        <v>212</v>
      </c>
      <c r="B316" s="4" t="s">
        <v>198</v>
      </c>
      <c r="C316" s="3" t="s">
        <v>261</v>
      </c>
      <c r="D316" s="3" t="s">
        <v>263</v>
      </c>
      <c r="E316" s="3">
        <v>1</v>
      </c>
      <c r="F316" s="38"/>
      <c r="G316" s="39"/>
      <c r="H316" s="48" t="str">
        <f>IFERROR(VLOOKUP(G316,params!$G$1:$H$6,2,FALSE),"")</f>
        <v/>
      </c>
      <c r="I316" s="3">
        <v>3</v>
      </c>
      <c r="J316" s="3">
        <f t="shared" si="35"/>
        <v>0</v>
      </c>
      <c r="K316" s="33">
        <f t="shared" si="36"/>
        <v>0</v>
      </c>
      <c r="L316" s="127"/>
      <c r="M316" s="128"/>
      <c r="N316" s="129"/>
    </row>
    <row r="317" spans="1:14" ht="28" x14ac:dyDescent="0.35">
      <c r="A317" s="1">
        <v>213</v>
      </c>
      <c r="B317" s="4" t="s">
        <v>199</v>
      </c>
      <c r="C317" s="3" t="s">
        <v>261</v>
      </c>
      <c r="D317" s="3" t="s">
        <v>263</v>
      </c>
      <c r="E317" s="3">
        <v>1</v>
      </c>
      <c r="F317" s="38"/>
      <c r="G317" s="39"/>
      <c r="H317" s="48" t="str">
        <f>IFERROR(VLOOKUP(G317,params!$G$1:$H$6,2,FALSE),"")</f>
        <v/>
      </c>
      <c r="I317" s="3">
        <v>2</v>
      </c>
      <c r="J317" s="3">
        <f t="shared" si="35"/>
        <v>0</v>
      </c>
      <c r="K317" s="33">
        <f t="shared" si="36"/>
        <v>0</v>
      </c>
      <c r="L317" s="127"/>
      <c r="M317" s="128"/>
      <c r="N317" s="129"/>
    </row>
    <row r="318" spans="1:14" x14ac:dyDescent="0.35">
      <c r="A318" s="1">
        <v>214</v>
      </c>
      <c r="B318" s="4" t="s">
        <v>208</v>
      </c>
      <c r="C318" s="3" t="s">
        <v>261</v>
      </c>
      <c r="D318" s="3" t="s">
        <v>263</v>
      </c>
      <c r="E318" s="3">
        <v>1</v>
      </c>
      <c r="F318" s="38"/>
      <c r="G318" s="39"/>
      <c r="H318" s="48" t="str">
        <f>IFERROR(VLOOKUP(G318,params!$G$1:$H$6,2,FALSE),"")</f>
        <v/>
      </c>
      <c r="I318" s="3">
        <v>1.5</v>
      </c>
      <c r="J318" s="3">
        <f t="shared" si="35"/>
        <v>0</v>
      </c>
      <c r="K318" s="33">
        <f t="shared" si="36"/>
        <v>0</v>
      </c>
      <c r="L318" s="127"/>
      <c r="M318" s="128"/>
      <c r="N318" s="129"/>
    </row>
    <row r="319" spans="1:14" ht="28" x14ac:dyDescent="0.35">
      <c r="A319" s="1">
        <v>215</v>
      </c>
      <c r="B319" s="4" t="s">
        <v>200</v>
      </c>
      <c r="C319" s="3" t="s">
        <v>261</v>
      </c>
      <c r="D319" s="3" t="s">
        <v>263</v>
      </c>
      <c r="E319" s="3">
        <v>1</v>
      </c>
      <c r="F319" s="38"/>
      <c r="G319" s="39"/>
      <c r="H319" s="48" t="str">
        <f>IFERROR(VLOOKUP(G319,params!$G$1:$H$6,2,FALSE),"")</f>
        <v/>
      </c>
      <c r="I319" s="3">
        <v>1</v>
      </c>
      <c r="J319" s="3">
        <f t="shared" si="35"/>
        <v>0</v>
      </c>
      <c r="K319" s="33">
        <f t="shared" si="36"/>
        <v>0</v>
      </c>
      <c r="L319" s="127"/>
      <c r="M319" s="128"/>
      <c r="N319" s="129"/>
    </row>
    <row r="320" spans="1:14" x14ac:dyDescent="0.35">
      <c r="A320" s="1">
        <v>216</v>
      </c>
      <c r="B320" s="4" t="s">
        <v>201</v>
      </c>
      <c r="C320" s="3" t="s">
        <v>261</v>
      </c>
      <c r="D320" s="3" t="s">
        <v>263</v>
      </c>
      <c r="E320" s="3">
        <v>1</v>
      </c>
      <c r="F320" s="38"/>
      <c r="G320" s="39"/>
      <c r="H320" s="48" t="str">
        <f>IFERROR(VLOOKUP(G320,params!$G$1:$H$6,2,FALSE),"")</f>
        <v/>
      </c>
      <c r="I320" s="3">
        <v>0.5</v>
      </c>
      <c r="J320" s="3">
        <f t="shared" si="35"/>
        <v>0</v>
      </c>
      <c r="K320" s="33">
        <f t="shared" si="36"/>
        <v>0</v>
      </c>
      <c r="L320" s="127"/>
      <c r="M320" s="128"/>
      <c r="N320" s="129"/>
    </row>
    <row r="321" spans="1:14" x14ac:dyDescent="0.35">
      <c r="A321" s="1">
        <v>217</v>
      </c>
      <c r="B321" s="4" t="s">
        <v>209</v>
      </c>
      <c r="C321" s="3" t="s">
        <v>261</v>
      </c>
      <c r="D321" s="3" t="s">
        <v>263</v>
      </c>
      <c r="E321" s="3">
        <v>1</v>
      </c>
      <c r="F321" s="38">
        <v>1</v>
      </c>
      <c r="G321" s="39"/>
      <c r="H321" s="48" t="str">
        <f>IFERROR(VLOOKUP(G321,params!$G$1:$H$6,2,FALSE),"")</f>
        <v/>
      </c>
      <c r="I321" s="3">
        <v>0.5</v>
      </c>
      <c r="J321" s="3">
        <f t="shared" si="35"/>
        <v>0</v>
      </c>
      <c r="K321" s="33">
        <f t="shared" si="36"/>
        <v>0</v>
      </c>
      <c r="L321" s="127"/>
      <c r="M321" s="128"/>
      <c r="N321" s="129"/>
    </row>
    <row r="322" spans="1:14" x14ac:dyDescent="0.35">
      <c r="I322" s="14" t="s">
        <v>309</v>
      </c>
      <c r="J322" s="34">
        <f>SUM(J315:J321)</f>
        <v>0</v>
      </c>
      <c r="K322" s="34">
        <f>SUM(K315:K321)</f>
        <v>0</v>
      </c>
    </row>
    <row r="323" spans="1:14" ht="59" customHeight="1" x14ac:dyDescent="0.35"/>
    <row r="324" spans="1:14" ht="5.5" customHeight="1" x14ac:dyDescent="0.3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6" spans="1:14" ht="35" customHeight="1" thickBot="1" x14ac:dyDescent="0.7">
      <c r="A326" s="123" t="s">
        <v>360</v>
      </c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56" t="str">
        <f>G12&amp;" ("&amp;G13&amp;")"</f>
        <v>Docente (Leitor)</v>
      </c>
      <c r="N326" s="156"/>
    </row>
    <row r="327" spans="1:14" ht="54.75" customHeight="1" thickBot="1" x14ac:dyDescent="0.4">
      <c r="A327" s="62" t="s">
        <v>307</v>
      </c>
      <c r="B327" s="63" t="s">
        <v>306</v>
      </c>
      <c r="C327" s="62" t="s">
        <v>359</v>
      </c>
      <c r="D327" s="64" t="s">
        <v>311</v>
      </c>
      <c r="E327" s="63" t="s">
        <v>357</v>
      </c>
      <c r="F327" s="63" t="s">
        <v>361</v>
      </c>
      <c r="G327" s="63" t="s">
        <v>354</v>
      </c>
      <c r="H327" s="65" t="s">
        <v>355</v>
      </c>
      <c r="I327" s="63" t="s">
        <v>308</v>
      </c>
      <c r="J327" s="65" t="s">
        <v>310</v>
      </c>
      <c r="K327" s="65" t="s">
        <v>358</v>
      </c>
      <c r="L327" s="65" t="s">
        <v>356</v>
      </c>
      <c r="M327" s="66"/>
      <c r="N327" s="88" t="str">
        <f>IF(G9="","Nome do Avaliado",G9)</f>
        <v>Nome do Avaliado</v>
      </c>
    </row>
    <row r="328" spans="1:14" ht="15.75" customHeight="1" thickBot="1" x14ac:dyDescent="0.4">
      <c r="A328" s="130" t="s">
        <v>286</v>
      </c>
      <c r="B328" s="25" t="s">
        <v>287</v>
      </c>
      <c r="C328" s="136">
        <f>IFERROR(IF(G12="Docente",0.4,0),0)</f>
        <v>0.4</v>
      </c>
      <c r="D328" s="67">
        <f>VLOOKUP(B328,params!$K$2:$L$17,2,FALSE)</f>
        <v>0.4</v>
      </c>
      <c r="E328" s="68">
        <f>J48</f>
        <v>4.5</v>
      </c>
      <c r="F328" s="69">
        <v>1</v>
      </c>
      <c r="G328" s="68">
        <f t="shared" ref="G328:G343" si="37">E328-(E328-(E328*F328))</f>
        <v>4.5</v>
      </c>
      <c r="H328" s="68">
        <f>D328*G328</f>
        <v>1.8</v>
      </c>
      <c r="I328" s="68">
        <f>K48</f>
        <v>0</v>
      </c>
      <c r="J328" s="68">
        <f>I328*D328</f>
        <v>0</v>
      </c>
      <c r="K328" s="121">
        <f>SUM(H328:H331)*C328</f>
        <v>1.6</v>
      </c>
      <c r="L328" s="122">
        <f>SUM(J328:J331)*C328</f>
        <v>0</v>
      </c>
      <c r="M328" s="70"/>
    </row>
    <row r="329" spans="1:14" ht="15.75" customHeight="1" thickBot="1" x14ac:dyDescent="0.4">
      <c r="A329" s="131"/>
      <c r="B329" s="26" t="s">
        <v>288</v>
      </c>
      <c r="C329" s="137"/>
      <c r="D329" s="71">
        <v>0.25</v>
      </c>
      <c r="E329" s="72">
        <f>J60+J70</f>
        <v>0</v>
      </c>
      <c r="F329" s="73">
        <v>1</v>
      </c>
      <c r="G329" s="72">
        <f t="shared" si="37"/>
        <v>0</v>
      </c>
      <c r="H329" s="72">
        <f t="shared" ref="H329:H343" si="38">D329*G329</f>
        <v>0</v>
      </c>
      <c r="I329" s="72">
        <f>K60+K70</f>
        <v>0</v>
      </c>
      <c r="J329" s="72">
        <f t="shared" ref="J329:J343" si="39">I329*D329</f>
        <v>0</v>
      </c>
      <c r="K329" s="121"/>
      <c r="L329" s="122"/>
      <c r="M329" s="70"/>
      <c r="N329" s="74" t="s">
        <v>337</v>
      </c>
    </row>
    <row r="330" spans="1:14" ht="15.75" customHeight="1" thickBot="1" x14ac:dyDescent="0.4">
      <c r="A330" s="131"/>
      <c r="B330" s="26" t="s">
        <v>289</v>
      </c>
      <c r="C330" s="137"/>
      <c r="D330" s="71">
        <v>0.2</v>
      </c>
      <c r="E330" s="72">
        <f>J82</f>
        <v>11</v>
      </c>
      <c r="F330" s="73">
        <v>1</v>
      </c>
      <c r="G330" s="72">
        <f t="shared" si="37"/>
        <v>11</v>
      </c>
      <c r="H330" s="72">
        <f t="shared" si="38"/>
        <v>2.2000000000000002</v>
      </c>
      <c r="I330" s="72">
        <f>K82</f>
        <v>0</v>
      </c>
      <c r="J330" s="72">
        <f t="shared" si="39"/>
        <v>0</v>
      </c>
      <c r="K330" s="121"/>
      <c r="L330" s="122"/>
      <c r="M330" s="70"/>
      <c r="N330" s="112">
        <f>IFERROR(SUM(K328:K343),0)</f>
        <v>1.6</v>
      </c>
    </row>
    <row r="331" spans="1:14" ht="16.5" customHeight="1" thickBot="1" x14ac:dyDescent="0.4">
      <c r="A331" s="132"/>
      <c r="B331" s="27" t="s">
        <v>290</v>
      </c>
      <c r="C331" s="138"/>
      <c r="D331" s="75">
        <v>0.15</v>
      </c>
      <c r="E331" s="76">
        <f>J93</f>
        <v>0</v>
      </c>
      <c r="F331" s="77">
        <v>1</v>
      </c>
      <c r="G331" s="76">
        <f t="shared" si="37"/>
        <v>0</v>
      </c>
      <c r="H331" s="76">
        <f t="shared" si="38"/>
        <v>0</v>
      </c>
      <c r="I331" s="76">
        <f>K93</f>
        <v>0</v>
      </c>
      <c r="J331" s="76">
        <f t="shared" si="39"/>
        <v>0</v>
      </c>
      <c r="K331" s="121"/>
      <c r="L331" s="122"/>
      <c r="M331" s="70"/>
      <c r="N331" s="113"/>
    </row>
    <row r="332" spans="1:14" ht="15.75" customHeight="1" thickBot="1" x14ac:dyDescent="0.4">
      <c r="A332" s="130" t="s">
        <v>303</v>
      </c>
      <c r="B332" s="25" t="s">
        <v>291</v>
      </c>
      <c r="C332" s="136">
        <f>IFERROR(IF(G12="Docente",0.3,0.5),0)</f>
        <v>0.3</v>
      </c>
      <c r="D332" s="67">
        <v>0.4</v>
      </c>
      <c r="E332" s="68">
        <f>J120+J139</f>
        <v>0</v>
      </c>
      <c r="F332" s="69">
        <v>1</v>
      </c>
      <c r="G332" s="68">
        <f t="shared" si="37"/>
        <v>0</v>
      </c>
      <c r="H332" s="68">
        <f t="shared" si="38"/>
        <v>0</v>
      </c>
      <c r="I332" s="68">
        <f>K120+K139</f>
        <v>0</v>
      </c>
      <c r="J332" s="68">
        <f t="shared" si="39"/>
        <v>0</v>
      </c>
      <c r="K332" s="121">
        <f t="shared" ref="K332" si="40">SUM(H332:H335)*C332</f>
        <v>0</v>
      </c>
      <c r="L332" s="122">
        <f t="shared" ref="L332" si="41">SUM(J332:J335)*C332</f>
        <v>0</v>
      </c>
      <c r="M332" s="70"/>
      <c r="N332" s="114"/>
    </row>
    <row r="333" spans="1:14" ht="15.75" customHeight="1" thickBot="1" x14ac:dyDescent="0.4">
      <c r="A333" s="131"/>
      <c r="B333" s="26" t="s">
        <v>292</v>
      </c>
      <c r="C333" s="137"/>
      <c r="D333" s="71">
        <v>0.2</v>
      </c>
      <c r="E333" s="72">
        <f>J154</f>
        <v>0</v>
      </c>
      <c r="F333" s="73">
        <v>1</v>
      </c>
      <c r="G333" s="72">
        <f t="shared" si="37"/>
        <v>0</v>
      </c>
      <c r="H333" s="72">
        <f t="shared" si="38"/>
        <v>0</v>
      </c>
      <c r="I333" s="72">
        <f>K154</f>
        <v>0</v>
      </c>
      <c r="J333" s="72">
        <f t="shared" si="39"/>
        <v>0</v>
      </c>
      <c r="K333" s="121"/>
      <c r="L333" s="122"/>
      <c r="M333" s="70"/>
      <c r="N333" s="74" t="s">
        <v>252</v>
      </c>
    </row>
    <row r="334" spans="1:14" ht="15.75" customHeight="1" thickBot="1" x14ac:dyDescent="0.4">
      <c r="A334" s="131"/>
      <c r="B334" s="26" t="s">
        <v>293</v>
      </c>
      <c r="C334" s="137"/>
      <c r="D334" s="71">
        <v>0.15</v>
      </c>
      <c r="E334" s="72">
        <f>J162</f>
        <v>0</v>
      </c>
      <c r="F334" s="73">
        <v>1</v>
      </c>
      <c r="G334" s="72">
        <f t="shared" si="37"/>
        <v>0</v>
      </c>
      <c r="H334" s="72">
        <f t="shared" si="38"/>
        <v>0</v>
      </c>
      <c r="I334" s="72">
        <f>K162</f>
        <v>0</v>
      </c>
      <c r="J334" s="72">
        <f t="shared" si="39"/>
        <v>0</v>
      </c>
      <c r="K334" s="121"/>
      <c r="L334" s="122"/>
      <c r="M334" s="70"/>
      <c r="N334" s="115">
        <f>IFERROR(IF(G12="Docente",SUM(J328:J331)*C328+SUM(J332:J335)*C332+SUM(J336:J339)*C336+SUM(J340:J343)*C340,SUM(J332:J335)*C332+SUM(J336:J339)*C336+SUM(J340:J343)*C340),0)</f>
        <v>0</v>
      </c>
    </row>
    <row r="335" spans="1:14" ht="16.5" customHeight="1" thickBot="1" x14ac:dyDescent="0.4">
      <c r="A335" s="132"/>
      <c r="B335" s="27" t="s">
        <v>294</v>
      </c>
      <c r="C335" s="138"/>
      <c r="D335" s="75">
        <v>0.25</v>
      </c>
      <c r="E335" s="76">
        <f>J186</f>
        <v>0</v>
      </c>
      <c r="F335" s="77">
        <v>1</v>
      </c>
      <c r="G335" s="76">
        <f t="shared" si="37"/>
        <v>0</v>
      </c>
      <c r="H335" s="76">
        <f t="shared" si="38"/>
        <v>0</v>
      </c>
      <c r="I335" s="76">
        <f>K186</f>
        <v>0</v>
      </c>
      <c r="J335" s="76">
        <f t="shared" si="39"/>
        <v>0</v>
      </c>
      <c r="K335" s="121"/>
      <c r="L335" s="122"/>
      <c r="M335" s="70"/>
      <c r="N335" s="116"/>
    </row>
    <row r="336" spans="1:14" ht="15.75" customHeight="1" thickBot="1" x14ac:dyDescent="0.4">
      <c r="A336" s="130" t="s">
        <v>304</v>
      </c>
      <c r="B336" s="25" t="s">
        <v>295</v>
      </c>
      <c r="C336" s="136">
        <f>IFERROR(IF(G12="Docente",0.2,0.4),0)</f>
        <v>0.2</v>
      </c>
      <c r="D336" s="67">
        <v>0.25</v>
      </c>
      <c r="E336" s="68">
        <f>J200</f>
        <v>0</v>
      </c>
      <c r="F336" s="69">
        <v>1</v>
      </c>
      <c r="G336" s="68">
        <f t="shared" si="37"/>
        <v>0</v>
      </c>
      <c r="H336" s="68">
        <f t="shared" si="38"/>
        <v>0</v>
      </c>
      <c r="I336" s="68">
        <f>K200</f>
        <v>0</v>
      </c>
      <c r="J336" s="68">
        <f t="shared" si="39"/>
        <v>0</v>
      </c>
      <c r="K336" s="121">
        <f t="shared" ref="K336" si="42">SUM(H336:H339)*C336</f>
        <v>0</v>
      </c>
      <c r="L336" s="122">
        <f t="shared" ref="L336" si="43">SUM(J336:J339)*C336</f>
        <v>0</v>
      </c>
      <c r="M336" s="70"/>
      <c r="N336" s="117"/>
    </row>
    <row r="337" spans="1:14" ht="15.75" customHeight="1" thickBot="1" x14ac:dyDescent="0.4">
      <c r="A337" s="131"/>
      <c r="B337" s="26" t="s">
        <v>296</v>
      </c>
      <c r="C337" s="137"/>
      <c r="D337" s="71">
        <v>0.35</v>
      </c>
      <c r="E337" s="72">
        <f>J221</f>
        <v>0</v>
      </c>
      <c r="F337" s="73">
        <v>1</v>
      </c>
      <c r="G337" s="72">
        <f t="shared" si="37"/>
        <v>0</v>
      </c>
      <c r="H337" s="72">
        <f t="shared" si="38"/>
        <v>0</v>
      </c>
      <c r="I337" s="72">
        <f>K221</f>
        <v>0</v>
      </c>
      <c r="J337" s="72">
        <f t="shared" si="39"/>
        <v>0</v>
      </c>
      <c r="K337" s="121"/>
      <c r="L337" s="122"/>
      <c r="M337" s="70"/>
      <c r="N337" s="78" t="s">
        <v>336</v>
      </c>
    </row>
    <row r="338" spans="1:14" ht="15.75" customHeight="1" thickBot="1" x14ac:dyDescent="0.4">
      <c r="A338" s="131"/>
      <c r="B338" s="26" t="s">
        <v>297</v>
      </c>
      <c r="C338" s="137"/>
      <c r="D338" s="71">
        <v>0.25</v>
      </c>
      <c r="E338" s="72">
        <f>J238</f>
        <v>0</v>
      </c>
      <c r="F338" s="73">
        <v>1</v>
      </c>
      <c r="G338" s="72">
        <f t="shared" si="37"/>
        <v>0</v>
      </c>
      <c r="H338" s="72">
        <f t="shared" si="38"/>
        <v>0</v>
      </c>
      <c r="I338" s="72">
        <f>K238</f>
        <v>0</v>
      </c>
      <c r="J338" s="72">
        <f t="shared" si="39"/>
        <v>0</v>
      </c>
      <c r="K338" s="121"/>
      <c r="L338" s="122"/>
      <c r="M338" s="70"/>
      <c r="N338" s="118">
        <f>IFERROR(N334/N330,0)</f>
        <v>0</v>
      </c>
    </row>
    <row r="339" spans="1:14" ht="16.5" customHeight="1" thickBot="1" x14ac:dyDescent="0.4">
      <c r="A339" s="132"/>
      <c r="B339" s="27" t="s">
        <v>298</v>
      </c>
      <c r="C339" s="138"/>
      <c r="D339" s="75">
        <v>0.15</v>
      </c>
      <c r="E339" s="76">
        <f>J250</f>
        <v>0</v>
      </c>
      <c r="F339" s="77">
        <v>1</v>
      </c>
      <c r="G339" s="76">
        <f t="shared" si="37"/>
        <v>0</v>
      </c>
      <c r="H339" s="76">
        <f t="shared" si="38"/>
        <v>0</v>
      </c>
      <c r="I339" s="76">
        <f>K250</f>
        <v>0</v>
      </c>
      <c r="J339" s="76">
        <f t="shared" si="39"/>
        <v>0</v>
      </c>
      <c r="K339" s="121"/>
      <c r="L339" s="122"/>
      <c r="M339" s="70"/>
      <c r="N339" s="119"/>
    </row>
    <row r="340" spans="1:14" ht="15.75" customHeight="1" thickBot="1" x14ac:dyDescent="0.4">
      <c r="A340" s="130" t="s">
        <v>305</v>
      </c>
      <c r="B340" s="25" t="s">
        <v>299</v>
      </c>
      <c r="C340" s="136">
        <v>0.1</v>
      </c>
      <c r="D340" s="67">
        <v>0.4</v>
      </c>
      <c r="E340" s="68">
        <f>J276</f>
        <v>0</v>
      </c>
      <c r="F340" s="69">
        <v>0.5</v>
      </c>
      <c r="G340" s="68">
        <f t="shared" si="37"/>
        <v>0</v>
      </c>
      <c r="H340" s="68">
        <f t="shared" si="38"/>
        <v>0</v>
      </c>
      <c r="I340" s="68">
        <f>K276</f>
        <v>0</v>
      </c>
      <c r="J340" s="68">
        <f t="shared" si="39"/>
        <v>0</v>
      </c>
      <c r="K340" s="121">
        <f t="shared" ref="K340" si="44">SUM(H340:H343)*C340</f>
        <v>0</v>
      </c>
      <c r="L340" s="122">
        <f t="shared" ref="L340" si="45">SUM(J340:J343)*C340</f>
        <v>0</v>
      </c>
      <c r="M340" s="70"/>
      <c r="N340" s="120"/>
    </row>
    <row r="341" spans="1:14" ht="15.75" customHeight="1" thickBot="1" x14ac:dyDescent="0.4">
      <c r="A341" s="131"/>
      <c r="B341" s="26" t="s">
        <v>300</v>
      </c>
      <c r="C341" s="137"/>
      <c r="D341" s="71">
        <v>0.25</v>
      </c>
      <c r="E341" s="72">
        <f>J295</f>
        <v>0</v>
      </c>
      <c r="F341" s="73">
        <v>1</v>
      </c>
      <c r="G341" s="72">
        <f t="shared" si="37"/>
        <v>0</v>
      </c>
      <c r="H341" s="72">
        <f t="shared" si="38"/>
        <v>0</v>
      </c>
      <c r="I341" s="72">
        <f>K295</f>
        <v>0</v>
      </c>
      <c r="J341" s="72">
        <f t="shared" si="39"/>
        <v>0</v>
      </c>
      <c r="K341" s="121"/>
      <c r="L341" s="122"/>
      <c r="M341" s="70"/>
      <c r="N341" s="79" t="s">
        <v>353</v>
      </c>
    </row>
    <row r="342" spans="1:14" ht="15.75" customHeight="1" thickBot="1" x14ac:dyDescent="0.4">
      <c r="A342" s="131"/>
      <c r="B342" s="26" t="s">
        <v>301</v>
      </c>
      <c r="C342" s="137"/>
      <c r="D342" s="71">
        <v>0.2</v>
      </c>
      <c r="E342" s="72">
        <f>J311</f>
        <v>0</v>
      </c>
      <c r="F342" s="73">
        <v>1</v>
      </c>
      <c r="G342" s="72">
        <f t="shared" si="37"/>
        <v>0</v>
      </c>
      <c r="H342" s="72">
        <f t="shared" si="38"/>
        <v>0</v>
      </c>
      <c r="I342" s="72">
        <f>K311</f>
        <v>0</v>
      </c>
      <c r="J342" s="72">
        <f t="shared" si="39"/>
        <v>0</v>
      </c>
      <c r="K342" s="121"/>
      <c r="L342" s="122"/>
      <c r="M342" s="70"/>
      <c r="N342" s="133" t="str">
        <f>IF(N338="-","-",IF(N338&gt;=1,"Excelente",IF(AND(N338&lt;1,N338&gt;=0.8),"Muito Bom",IF(AND(N338&lt;80,N338&gt;=0.5),"Bom",IF(AND(N338&lt;0.5,N338&gt;=0.3),"Suficiente","Inadequado")))))</f>
        <v>Inadequado</v>
      </c>
    </row>
    <row r="343" spans="1:14" ht="16.5" customHeight="1" thickBot="1" x14ac:dyDescent="0.4">
      <c r="A343" s="132"/>
      <c r="B343" s="27" t="s">
        <v>302</v>
      </c>
      <c r="C343" s="138"/>
      <c r="D343" s="75">
        <v>0.15</v>
      </c>
      <c r="E343" s="76">
        <f>J322</f>
        <v>0</v>
      </c>
      <c r="F343" s="77">
        <v>1</v>
      </c>
      <c r="G343" s="76">
        <f t="shared" si="37"/>
        <v>0</v>
      </c>
      <c r="H343" s="76">
        <f t="shared" si="38"/>
        <v>0</v>
      </c>
      <c r="I343" s="76">
        <f>K322</f>
        <v>0</v>
      </c>
      <c r="J343" s="76">
        <f t="shared" si="39"/>
        <v>0</v>
      </c>
      <c r="K343" s="121"/>
      <c r="L343" s="122"/>
      <c r="M343" s="70"/>
      <c r="N343" s="134"/>
    </row>
    <row r="344" spans="1:14" ht="16.5" customHeight="1" x14ac:dyDescent="0.35">
      <c r="A344" s="80"/>
      <c r="B344" s="80"/>
      <c r="C344" s="81"/>
      <c r="D344" s="82"/>
      <c r="E344" s="83"/>
      <c r="F344" s="82"/>
      <c r="G344" s="82"/>
      <c r="H344" s="82"/>
      <c r="I344" s="84"/>
      <c r="J344" s="85"/>
      <c r="K344" s="86"/>
      <c r="L344" s="86"/>
    </row>
    <row r="345" spans="1:14" x14ac:dyDescent="0.35">
      <c r="A345" s="87"/>
    </row>
    <row r="346" spans="1:14" ht="5.5" customHeight="1" x14ac:dyDescent="0.3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8" spans="1:14" ht="15.75" customHeight="1" x14ac:dyDescent="0.5">
      <c r="A348" s="135" t="str">
        <f>Monitores!A348</f>
        <v>Notas pessoais sobre o processo</v>
      </c>
      <c r="B348" s="135"/>
      <c r="C348" s="135"/>
      <c r="D348" s="135"/>
    </row>
    <row r="349" spans="1:14" ht="226.5" customHeight="1" x14ac:dyDescent="0.35">
      <c r="A349" s="106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8"/>
    </row>
    <row r="350" spans="1:14" ht="409" customHeight="1" x14ac:dyDescent="0.35">
      <c r="A350" s="109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1"/>
    </row>
    <row r="351" spans="1:14" ht="15.5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</sheetData>
  <sheetProtection algorithmName="SHA-512" hashValue="4Y88Y7IUulkmxm75Kt/52Y9OZeE/RfpRsbxGZVJPlGkd32As7k/5m7yAbEZ3CuvO7FIt/XXatHf0PCobB02NXA==" saltValue="pF22ixtUgHCdEwLkZTduTw==" spinCount="100000" sheet="1" formatRows="0" selectLockedCells="1"/>
  <mergeCells count="288">
    <mergeCell ref="O3:O5"/>
    <mergeCell ref="A5:N5"/>
    <mergeCell ref="A8:N8"/>
    <mergeCell ref="L32:N32"/>
    <mergeCell ref="L33:N33"/>
    <mergeCell ref="L34:N34"/>
    <mergeCell ref="L35:N35"/>
    <mergeCell ref="L36:N36"/>
    <mergeCell ref="L37:N37"/>
    <mergeCell ref="A25:N25"/>
    <mergeCell ref="A31:N31"/>
    <mergeCell ref="A21:N21"/>
    <mergeCell ref="A24:N24"/>
    <mergeCell ref="A1:N1"/>
    <mergeCell ref="A2:N2"/>
    <mergeCell ref="A3:N3"/>
    <mergeCell ref="L38:N38"/>
    <mergeCell ref="L39:N39"/>
    <mergeCell ref="L40:N40"/>
    <mergeCell ref="L41:N41"/>
    <mergeCell ref="L42:N42"/>
    <mergeCell ref="L43:N43"/>
    <mergeCell ref="L44:N44"/>
    <mergeCell ref="L45:N45"/>
    <mergeCell ref="A50:N50"/>
    <mergeCell ref="L46:N46"/>
    <mergeCell ref="L47:N47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A72:N72"/>
    <mergeCell ref="A62:N62"/>
    <mergeCell ref="L63:N63"/>
    <mergeCell ref="L64:N64"/>
    <mergeCell ref="L65:N65"/>
    <mergeCell ref="L66:N66"/>
    <mergeCell ref="L67:N67"/>
    <mergeCell ref="L68:N68"/>
    <mergeCell ref="L69:N69"/>
    <mergeCell ref="L73:N73"/>
    <mergeCell ref="L74:N74"/>
    <mergeCell ref="L75:N75"/>
    <mergeCell ref="A84:N84"/>
    <mergeCell ref="L76:N76"/>
    <mergeCell ref="L77:N77"/>
    <mergeCell ref="L78:N78"/>
    <mergeCell ref="L79:N79"/>
    <mergeCell ref="L80:N80"/>
    <mergeCell ref="L81:N81"/>
    <mergeCell ref="L85:N85"/>
    <mergeCell ref="L86:N86"/>
    <mergeCell ref="L87:N87"/>
    <mergeCell ref="L88:N88"/>
    <mergeCell ref="L89:N89"/>
    <mergeCell ref="A95:N95"/>
    <mergeCell ref="L90:N90"/>
    <mergeCell ref="L91:N91"/>
    <mergeCell ref="L92:N92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A122:N122"/>
    <mergeCell ref="L116:N116"/>
    <mergeCell ref="L117:N117"/>
    <mergeCell ref="L118:N118"/>
    <mergeCell ref="L119:N119"/>
    <mergeCell ref="L123:N123"/>
    <mergeCell ref="L124:N124"/>
    <mergeCell ref="L125:N125"/>
    <mergeCell ref="L126:N126"/>
    <mergeCell ref="L127:N127"/>
    <mergeCell ref="L128:N128"/>
    <mergeCell ref="L129:N129"/>
    <mergeCell ref="A141:N141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42:N142"/>
    <mergeCell ref="L143:N143"/>
    <mergeCell ref="A156:N156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7:N157"/>
    <mergeCell ref="A164:N164"/>
    <mergeCell ref="L158:N158"/>
    <mergeCell ref="L159:N159"/>
    <mergeCell ref="L160:N160"/>
    <mergeCell ref="L161:N161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A188:N188"/>
    <mergeCell ref="L184:N184"/>
    <mergeCell ref="L185:N185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A203:N203"/>
    <mergeCell ref="L198:N198"/>
    <mergeCell ref="L199:N199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A224:N224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5:N225"/>
    <mergeCell ref="L226:N226"/>
    <mergeCell ref="L227:N227"/>
    <mergeCell ref="A240:N240"/>
    <mergeCell ref="L228:N228"/>
    <mergeCell ref="L229:N229"/>
    <mergeCell ref="L230:N230"/>
    <mergeCell ref="L231:N231"/>
    <mergeCell ref="L232:N232"/>
    <mergeCell ref="L233:N233"/>
    <mergeCell ref="L234:N234"/>
    <mergeCell ref="L235:N235"/>
    <mergeCell ref="L236:N236"/>
    <mergeCell ref="L237:N237"/>
    <mergeCell ref="L241:N241"/>
    <mergeCell ref="A252:N252"/>
    <mergeCell ref="A254:N254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3:N253"/>
    <mergeCell ref="L255:N255"/>
    <mergeCell ref="A262:N262"/>
    <mergeCell ref="L256:N256"/>
    <mergeCell ref="L257:N257"/>
    <mergeCell ref="L258:N258"/>
    <mergeCell ref="L259:N259"/>
    <mergeCell ref="L260:N260"/>
    <mergeCell ref="L261:N261"/>
    <mergeCell ref="L263:N263"/>
    <mergeCell ref="L264:N264"/>
    <mergeCell ref="L265:N265"/>
    <mergeCell ref="L266:N266"/>
    <mergeCell ref="L267:N267"/>
    <mergeCell ref="A278:N278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A297:N297"/>
    <mergeCell ref="L294:N294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A313:N313"/>
    <mergeCell ref="L308:N308"/>
    <mergeCell ref="L309:N309"/>
    <mergeCell ref="L310:N310"/>
    <mergeCell ref="L314:N314"/>
    <mergeCell ref="L315:N315"/>
    <mergeCell ref="L316:N316"/>
    <mergeCell ref="L317:N317"/>
    <mergeCell ref="L318:N318"/>
    <mergeCell ref="L319:N319"/>
    <mergeCell ref="L320:N320"/>
    <mergeCell ref="L321:N321"/>
    <mergeCell ref="A328:A331"/>
    <mergeCell ref="C328:C331"/>
    <mergeCell ref="K328:K331"/>
    <mergeCell ref="L328:L331"/>
    <mergeCell ref="N330:N332"/>
    <mergeCell ref="A332:A335"/>
    <mergeCell ref="C332:C335"/>
    <mergeCell ref="K332:K335"/>
    <mergeCell ref="L332:L335"/>
    <mergeCell ref="A326:L326"/>
    <mergeCell ref="M326:N326"/>
    <mergeCell ref="N342:N343"/>
    <mergeCell ref="A348:D348"/>
    <mergeCell ref="A349:N350"/>
    <mergeCell ref="N334:N336"/>
    <mergeCell ref="A336:A339"/>
    <mergeCell ref="C336:C339"/>
    <mergeCell ref="K336:K339"/>
    <mergeCell ref="L336:L339"/>
    <mergeCell ref="N338:N340"/>
    <mergeCell ref="A340:A343"/>
    <mergeCell ref="C340:C343"/>
    <mergeCell ref="K340:K343"/>
    <mergeCell ref="L340:L343"/>
  </mergeCells>
  <conditionalFormatting sqref="C33:C47">
    <cfRule type="cellIs" dxfId="493" priority="27" operator="equal">
      <formula>"Activo"</formula>
    </cfRule>
  </conditionalFormatting>
  <conditionalFormatting sqref="C52:C59">
    <cfRule type="cellIs" dxfId="492" priority="26" operator="equal">
      <formula>"Activo"</formula>
    </cfRule>
  </conditionalFormatting>
  <conditionalFormatting sqref="C64:C69">
    <cfRule type="cellIs" dxfId="491" priority="25" operator="equal">
      <formula>"Activo"</formula>
    </cfRule>
  </conditionalFormatting>
  <conditionalFormatting sqref="C74:C81">
    <cfRule type="cellIs" dxfId="490" priority="24" operator="equal">
      <formula>"Activo"</formula>
    </cfRule>
  </conditionalFormatting>
  <conditionalFormatting sqref="C86:C92">
    <cfRule type="cellIs" dxfId="489" priority="23" operator="equal">
      <formula>"Activo"</formula>
    </cfRule>
  </conditionalFormatting>
  <conditionalFormatting sqref="C97:C119">
    <cfRule type="cellIs" dxfId="488" priority="22" operator="equal">
      <formula>"Activo"</formula>
    </cfRule>
  </conditionalFormatting>
  <conditionalFormatting sqref="C124:C138">
    <cfRule type="cellIs" dxfId="487" priority="21" operator="equal">
      <formula>"Activo"</formula>
    </cfRule>
  </conditionalFormatting>
  <conditionalFormatting sqref="C143:C153">
    <cfRule type="cellIs" dxfId="486" priority="20" operator="equal">
      <formula>"Activo"</formula>
    </cfRule>
  </conditionalFormatting>
  <conditionalFormatting sqref="C158:C161">
    <cfRule type="cellIs" dxfId="485" priority="19" operator="equal">
      <formula>"Activo"</formula>
    </cfRule>
  </conditionalFormatting>
  <conditionalFormatting sqref="C166:C185">
    <cfRule type="cellIs" dxfId="484" priority="18" operator="equal">
      <formula>"Activo"</formula>
    </cfRule>
  </conditionalFormatting>
  <conditionalFormatting sqref="C190:C199">
    <cfRule type="cellIs" dxfId="483" priority="17" operator="equal">
      <formula>"Activo"</formula>
    </cfRule>
  </conditionalFormatting>
  <conditionalFormatting sqref="C205:C220">
    <cfRule type="cellIs" dxfId="482" priority="16" operator="equal">
      <formula>"Activo"</formula>
    </cfRule>
  </conditionalFormatting>
  <conditionalFormatting sqref="C226:C237">
    <cfRule type="cellIs" dxfId="481" priority="15" operator="equal">
      <formula>"Activo"</formula>
    </cfRule>
  </conditionalFormatting>
  <conditionalFormatting sqref="C242:C249">
    <cfRule type="cellIs" dxfId="480" priority="14" operator="equal">
      <formula>"Activo"</formula>
    </cfRule>
  </conditionalFormatting>
  <conditionalFormatting sqref="C255:C261">
    <cfRule type="cellIs" dxfId="479" priority="13" operator="equal">
      <formula>"Activo"</formula>
    </cfRule>
  </conditionalFormatting>
  <conditionalFormatting sqref="C263:C275">
    <cfRule type="cellIs" dxfId="478" priority="12" operator="equal">
      <formula>"Activo"</formula>
    </cfRule>
  </conditionalFormatting>
  <conditionalFormatting sqref="C280:C294">
    <cfRule type="cellIs" dxfId="477" priority="10" operator="equal">
      <formula>"Activo"</formula>
    </cfRule>
  </conditionalFormatting>
  <conditionalFormatting sqref="C299:C310">
    <cfRule type="cellIs" dxfId="476" priority="9" operator="equal">
      <formula>"Activo"</formula>
    </cfRule>
  </conditionalFormatting>
  <conditionalFormatting sqref="C315:C321">
    <cfRule type="cellIs" dxfId="475" priority="8" operator="equal">
      <formula>"Activo"</formula>
    </cfRule>
  </conditionalFormatting>
  <conditionalFormatting sqref="D33:D47">
    <cfRule type="cellIs" dxfId="474" priority="105" operator="notEqual">
      <formula>"SO"</formula>
    </cfRule>
  </conditionalFormatting>
  <conditionalFormatting sqref="D52:D59">
    <cfRule type="cellIs" dxfId="473" priority="104" operator="notEqual">
      <formula>"SO"</formula>
    </cfRule>
  </conditionalFormatting>
  <conditionalFormatting sqref="D64:D69">
    <cfRule type="cellIs" dxfId="472" priority="103" operator="notEqual">
      <formula>"SO"</formula>
    </cfRule>
  </conditionalFormatting>
  <conditionalFormatting sqref="D74:D81">
    <cfRule type="cellIs" dxfId="471" priority="102" operator="notEqual">
      <formula>"SO"</formula>
    </cfRule>
  </conditionalFormatting>
  <conditionalFormatting sqref="D86:D92">
    <cfRule type="cellIs" dxfId="470" priority="101" operator="notEqual">
      <formula>"SO"</formula>
    </cfRule>
  </conditionalFormatting>
  <conditionalFormatting sqref="D97:D119">
    <cfRule type="cellIs" dxfId="469" priority="100" operator="notEqual">
      <formula>"SO"</formula>
    </cfRule>
  </conditionalFormatting>
  <conditionalFormatting sqref="D124:D138">
    <cfRule type="cellIs" dxfId="468" priority="99" operator="notEqual">
      <formula>"SO"</formula>
    </cfRule>
  </conditionalFormatting>
  <conditionalFormatting sqref="D143:D153">
    <cfRule type="cellIs" dxfId="467" priority="98" operator="notEqual">
      <formula>"SO"</formula>
    </cfRule>
  </conditionalFormatting>
  <conditionalFormatting sqref="D158:D161">
    <cfRule type="cellIs" dxfId="466" priority="97" operator="notEqual">
      <formula>"SO"</formula>
    </cfRule>
  </conditionalFormatting>
  <conditionalFormatting sqref="D166:D185">
    <cfRule type="cellIs" dxfId="465" priority="96" operator="notEqual">
      <formula>"SO"</formula>
    </cfRule>
  </conditionalFormatting>
  <conditionalFormatting sqref="D190:D199">
    <cfRule type="cellIs" dxfId="464" priority="95" operator="notEqual">
      <formula>"SO"</formula>
    </cfRule>
  </conditionalFormatting>
  <conditionalFormatting sqref="D205:D220">
    <cfRule type="cellIs" dxfId="463" priority="94" operator="notEqual">
      <formula>"SO"</formula>
    </cfRule>
  </conditionalFormatting>
  <conditionalFormatting sqref="D226:D237">
    <cfRule type="cellIs" dxfId="462" priority="93" operator="notEqual">
      <formula>"SO"</formula>
    </cfRule>
  </conditionalFormatting>
  <conditionalFormatting sqref="D242:D249">
    <cfRule type="cellIs" dxfId="461" priority="92" operator="notEqual">
      <formula>"SO"</formula>
    </cfRule>
  </conditionalFormatting>
  <conditionalFormatting sqref="D255:D261">
    <cfRule type="cellIs" dxfId="460" priority="91" operator="notEqual">
      <formula>"SO"</formula>
    </cfRule>
  </conditionalFormatting>
  <conditionalFormatting sqref="D263:D275">
    <cfRule type="cellIs" dxfId="459" priority="90" operator="notEqual">
      <formula>"SO"</formula>
    </cfRule>
  </conditionalFormatting>
  <conditionalFormatting sqref="D280:D294">
    <cfRule type="cellIs" dxfId="458" priority="89" operator="notEqual">
      <formula>"SO"</formula>
    </cfRule>
  </conditionalFormatting>
  <conditionalFormatting sqref="D299:D310">
    <cfRule type="cellIs" dxfId="457" priority="88" operator="notEqual">
      <formula>"SO"</formula>
    </cfRule>
  </conditionalFormatting>
  <conditionalFormatting sqref="D315:D321">
    <cfRule type="cellIs" dxfId="456" priority="87" operator="notEqual">
      <formula>"SO"</formula>
    </cfRule>
  </conditionalFormatting>
  <conditionalFormatting sqref="E344">
    <cfRule type="cellIs" dxfId="455" priority="558" operator="equal">
      <formula>0</formula>
    </cfRule>
  </conditionalFormatting>
  <conditionalFormatting sqref="F33">
    <cfRule type="expression" dxfId="454" priority="557">
      <formula>$C$33="Activo"</formula>
    </cfRule>
  </conditionalFormatting>
  <conditionalFormatting sqref="F34">
    <cfRule type="expression" dxfId="453" priority="556">
      <formula>$C$34="Activo"</formula>
    </cfRule>
  </conditionalFormatting>
  <conditionalFormatting sqref="F35">
    <cfRule type="expression" dxfId="452" priority="555">
      <formula>$C$35="Activo"</formula>
    </cfRule>
  </conditionalFormatting>
  <conditionalFormatting sqref="F36">
    <cfRule type="expression" dxfId="451" priority="554">
      <formula>$C$36="Activo"</formula>
    </cfRule>
  </conditionalFormatting>
  <conditionalFormatting sqref="F37">
    <cfRule type="expression" dxfId="450" priority="553">
      <formula>$C$37="Activo"</formula>
    </cfRule>
  </conditionalFormatting>
  <conditionalFormatting sqref="F38">
    <cfRule type="expression" dxfId="449" priority="552">
      <formula>$C$38="Activo"</formula>
    </cfRule>
  </conditionalFormatting>
  <conditionalFormatting sqref="F39">
    <cfRule type="expression" dxfId="448" priority="551">
      <formula>$C$39="Activo"</formula>
    </cfRule>
  </conditionalFormatting>
  <conditionalFormatting sqref="F40">
    <cfRule type="expression" dxfId="447" priority="550">
      <formula>$C$40="Activo"</formula>
    </cfRule>
  </conditionalFormatting>
  <conditionalFormatting sqref="F41">
    <cfRule type="expression" dxfId="446" priority="549">
      <formula>$C$41="Activo"</formula>
    </cfRule>
  </conditionalFormatting>
  <conditionalFormatting sqref="F42">
    <cfRule type="expression" dxfId="445" priority="548">
      <formula>$C$42="Activo"</formula>
    </cfRule>
  </conditionalFormatting>
  <conditionalFormatting sqref="F43">
    <cfRule type="expression" dxfId="444" priority="547">
      <formula>$C$43="Activo"</formula>
    </cfRule>
  </conditionalFormatting>
  <conditionalFormatting sqref="F44">
    <cfRule type="expression" dxfId="443" priority="546">
      <formula>$C$44="Activo"</formula>
    </cfRule>
  </conditionalFormatting>
  <conditionalFormatting sqref="F45">
    <cfRule type="expression" dxfId="442" priority="545">
      <formula>$C$45="Activo"</formula>
    </cfRule>
  </conditionalFormatting>
  <conditionalFormatting sqref="F46">
    <cfRule type="expression" dxfId="441" priority="544">
      <formula>$C$46="Activo"</formula>
    </cfRule>
  </conditionalFormatting>
  <conditionalFormatting sqref="F47">
    <cfRule type="expression" dxfId="440" priority="543">
      <formula>$C$47="Activo"</formula>
    </cfRule>
  </conditionalFormatting>
  <conditionalFormatting sqref="F52">
    <cfRule type="expression" dxfId="439" priority="542">
      <formula>$C$52="Activo"</formula>
    </cfRule>
  </conditionalFormatting>
  <conditionalFormatting sqref="F53">
    <cfRule type="expression" dxfId="438" priority="541">
      <formula>$C$53="Activo"</formula>
    </cfRule>
  </conditionalFormatting>
  <conditionalFormatting sqref="F54">
    <cfRule type="expression" dxfId="437" priority="540">
      <formula>$C$54="Activo"</formula>
    </cfRule>
  </conditionalFormatting>
  <conditionalFormatting sqref="F55">
    <cfRule type="expression" dxfId="436" priority="539">
      <formula>$C$55="Activo"</formula>
    </cfRule>
  </conditionalFormatting>
  <conditionalFormatting sqref="F56">
    <cfRule type="expression" dxfId="435" priority="538">
      <formula>$C$56="Activo"</formula>
    </cfRule>
  </conditionalFormatting>
  <conditionalFormatting sqref="F57">
    <cfRule type="expression" dxfId="434" priority="537">
      <formula>$C$57="Activo"</formula>
    </cfRule>
  </conditionalFormatting>
  <conditionalFormatting sqref="F58">
    <cfRule type="expression" dxfId="433" priority="536">
      <formula>$C$58="Activo"</formula>
    </cfRule>
  </conditionalFormatting>
  <conditionalFormatting sqref="F59">
    <cfRule type="expression" dxfId="432" priority="535">
      <formula>$C$59="Activo"</formula>
    </cfRule>
  </conditionalFormatting>
  <conditionalFormatting sqref="F64">
    <cfRule type="expression" dxfId="431" priority="534">
      <formula>$C$64="Activo"</formula>
    </cfRule>
  </conditionalFormatting>
  <conditionalFormatting sqref="F65">
    <cfRule type="expression" dxfId="430" priority="533">
      <formula>$C$65="Activo"</formula>
    </cfRule>
  </conditionalFormatting>
  <conditionalFormatting sqref="F66">
    <cfRule type="expression" dxfId="429" priority="532">
      <formula>$C$66="Activo"</formula>
    </cfRule>
  </conditionalFormatting>
  <conditionalFormatting sqref="F67">
    <cfRule type="expression" dxfId="428" priority="531">
      <formula>$C$67="Activo"</formula>
    </cfRule>
  </conditionalFormatting>
  <conditionalFormatting sqref="F68">
    <cfRule type="expression" dxfId="427" priority="530">
      <formula>$C$68="Activo"</formula>
    </cfRule>
  </conditionalFormatting>
  <conditionalFormatting sqref="F69">
    <cfRule type="expression" dxfId="426" priority="529">
      <formula>$C$69="Activo"</formula>
    </cfRule>
  </conditionalFormatting>
  <conditionalFormatting sqref="F74">
    <cfRule type="expression" dxfId="425" priority="528">
      <formula>$C$74="Activo"</formula>
    </cfRule>
  </conditionalFormatting>
  <conditionalFormatting sqref="F75">
    <cfRule type="expression" dxfId="424" priority="527">
      <formula>$C$75="Activo"</formula>
    </cfRule>
  </conditionalFormatting>
  <conditionalFormatting sqref="F76">
    <cfRule type="expression" dxfId="423" priority="526">
      <formula>$C$76="Activo"</formula>
    </cfRule>
  </conditionalFormatting>
  <conditionalFormatting sqref="F77">
    <cfRule type="expression" dxfId="422" priority="525">
      <formula>$C$77="Activo"</formula>
    </cfRule>
  </conditionalFormatting>
  <conditionalFormatting sqref="F78">
    <cfRule type="expression" dxfId="421" priority="524">
      <formula>$C$78="Activo"</formula>
    </cfRule>
  </conditionalFormatting>
  <conditionalFormatting sqref="F79">
    <cfRule type="expression" dxfId="420" priority="523">
      <formula>$C$79="Activo"</formula>
    </cfRule>
  </conditionalFormatting>
  <conditionalFormatting sqref="F80">
    <cfRule type="expression" dxfId="419" priority="522">
      <formula>$C$80="Activo"</formula>
    </cfRule>
  </conditionalFormatting>
  <conditionalFormatting sqref="F81">
    <cfRule type="expression" dxfId="418" priority="521">
      <formula>$C$81="Activo"</formula>
    </cfRule>
  </conditionalFormatting>
  <conditionalFormatting sqref="F86">
    <cfRule type="expression" dxfId="417" priority="520">
      <formula>$C$86="activo"</formula>
    </cfRule>
  </conditionalFormatting>
  <conditionalFormatting sqref="F87">
    <cfRule type="expression" dxfId="416" priority="519">
      <formula>$C$87="activo"</formula>
    </cfRule>
  </conditionalFormatting>
  <conditionalFormatting sqref="F88">
    <cfRule type="expression" dxfId="415" priority="518">
      <formula>$C$88="activo"</formula>
    </cfRule>
  </conditionalFormatting>
  <conditionalFormatting sqref="F89">
    <cfRule type="expression" dxfId="414" priority="517">
      <formula>$C$89="activo"</formula>
    </cfRule>
  </conditionalFormatting>
  <conditionalFormatting sqref="F90">
    <cfRule type="expression" dxfId="413" priority="516">
      <formula>$C$90="activo"</formula>
    </cfRule>
  </conditionalFormatting>
  <conditionalFormatting sqref="F91">
    <cfRule type="expression" dxfId="412" priority="515">
      <formula>$C$91="activo"</formula>
    </cfRule>
  </conditionalFormatting>
  <conditionalFormatting sqref="F92">
    <cfRule type="expression" dxfId="411" priority="514">
      <formula>$C$92="activo"</formula>
    </cfRule>
  </conditionalFormatting>
  <conditionalFormatting sqref="F97">
    <cfRule type="expression" dxfId="410" priority="513">
      <formula>$C$97="activo"</formula>
    </cfRule>
  </conditionalFormatting>
  <conditionalFormatting sqref="F98">
    <cfRule type="expression" dxfId="409" priority="512">
      <formula>$C$98="activo"</formula>
    </cfRule>
  </conditionalFormatting>
  <conditionalFormatting sqref="F99">
    <cfRule type="expression" dxfId="408" priority="511">
      <formula>$C$99="activo"</formula>
    </cfRule>
  </conditionalFormatting>
  <conditionalFormatting sqref="F100">
    <cfRule type="expression" dxfId="407" priority="510">
      <formula>$C$100="activo"</formula>
    </cfRule>
  </conditionalFormatting>
  <conditionalFormatting sqref="F101">
    <cfRule type="expression" dxfId="406" priority="509">
      <formula>$C$101="activo"</formula>
    </cfRule>
  </conditionalFormatting>
  <conditionalFormatting sqref="F102">
    <cfRule type="expression" dxfId="405" priority="508">
      <formula>$C$102="activo"</formula>
    </cfRule>
  </conditionalFormatting>
  <conditionalFormatting sqref="F103">
    <cfRule type="expression" dxfId="404" priority="507">
      <formula>$C$103="activo"</formula>
    </cfRule>
  </conditionalFormatting>
  <conditionalFormatting sqref="F104">
    <cfRule type="expression" dxfId="403" priority="506">
      <formula>$C$104="activo"</formula>
    </cfRule>
  </conditionalFormatting>
  <conditionalFormatting sqref="F105">
    <cfRule type="expression" dxfId="402" priority="505">
      <formula>$C$105="activo"</formula>
    </cfRule>
  </conditionalFormatting>
  <conditionalFormatting sqref="F106">
    <cfRule type="expression" dxfId="401" priority="504">
      <formula>$C$106="activo"</formula>
    </cfRule>
  </conditionalFormatting>
  <conditionalFormatting sqref="F107">
    <cfRule type="expression" dxfId="400" priority="503">
      <formula>$C$107="activo"</formula>
    </cfRule>
  </conditionalFormatting>
  <conditionalFormatting sqref="F108">
    <cfRule type="expression" dxfId="399" priority="502">
      <formula>$C$108="activo"</formula>
    </cfRule>
  </conditionalFormatting>
  <conditionalFormatting sqref="F109">
    <cfRule type="expression" dxfId="398" priority="142">
      <formula>$C$109="Activo"</formula>
    </cfRule>
  </conditionalFormatting>
  <conditionalFormatting sqref="F110">
    <cfRule type="expression" dxfId="397" priority="141">
      <formula>$C$110="Activo"</formula>
    </cfRule>
  </conditionalFormatting>
  <conditionalFormatting sqref="F111">
    <cfRule type="expression" dxfId="396" priority="501">
      <formula>$C$111="activo"</formula>
    </cfRule>
  </conditionalFormatting>
  <conditionalFormatting sqref="F112">
    <cfRule type="expression" dxfId="395" priority="500">
      <formula>$C$112="activo"</formula>
    </cfRule>
  </conditionalFormatting>
  <conditionalFormatting sqref="F113">
    <cfRule type="expression" dxfId="394" priority="499">
      <formula>$C$113="activo"</formula>
    </cfRule>
  </conditionalFormatting>
  <conditionalFormatting sqref="F114">
    <cfRule type="expression" dxfId="393" priority="498">
      <formula>$C$114="activo"</formula>
    </cfRule>
  </conditionalFormatting>
  <conditionalFormatting sqref="F115">
    <cfRule type="expression" dxfId="392" priority="497">
      <formula>$C$115="activo"</formula>
    </cfRule>
  </conditionalFormatting>
  <conditionalFormatting sqref="F116">
    <cfRule type="expression" dxfId="391" priority="496">
      <formula>$C$116="activo"</formula>
    </cfRule>
  </conditionalFormatting>
  <conditionalFormatting sqref="F117">
    <cfRule type="expression" dxfId="390" priority="495">
      <formula>$C$117="activo"</formula>
    </cfRule>
  </conditionalFormatting>
  <conditionalFormatting sqref="F118">
    <cfRule type="expression" dxfId="389" priority="494">
      <formula>$C$118="activo"</formula>
    </cfRule>
  </conditionalFormatting>
  <conditionalFormatting sqref="F119">
    <cfRule type="expression" dxfId="388" priority="493">
      <formula>$C$119="activo"</formula>
    </cfRule>
  </conditionalFormatting>
  <conditionalFormatting sqref="F124">
    <cfRule type="expression" dxfId="387" priority="492">
      <formula>$C$124="activo"</formula>
    </cfRule>
  </conditionalFormatting>
  <conditionalFormatting sqref="F125">
    <cfRule type="expression" dxfId="386" priority="491">
      <formula>$C$125="activo"</formula>
    </cfRule>
  </conditionalFormatting>
  <conditionalFormatting sqref="F126">
    <cfRule type="expression" dxfId="385" priority="490">
      <formula>$C$126="activo"</formula>
    </cfRule>
  </conditionalFormatting>
  <conditionalFormatting sqref="F127">
    <cfRule type="expression" dxfId="384" priority="489">
      <formula>$C$127="activo"</formula>
    </cfRule>
  </conditionalFormatting>
  <conditionalFormatting sqref="F128">
    <cfRule type="expression" dxfId="383" priority="488">
      <formula>$C$128="activo"</formula>
    </cfRule>
  </conditionalFormatting>
  <conditionalFormatting sqref="F129">
    <cfRule type="expression" dxfId="382" priority="487">
      <formula>$C$129="activo"</formula>
    </cfRule>
  </conditionalFormatting>
  <conditionalFormatting sqref="F130">
    <cfRule type="expression" dxfId="381" priority="486">
      <formula>$C$130="activo"</formula>
    </cfRule>
  </conditionalFormatting>
  <conditionalFormatting sqref="F131">
    <cfRule type="expression" dxfId="380" priority="485">
      <formula>$C$131="activo"</formula>
    </cfRule>
  </conditionalFormatting>
  <conditionalFormatting sqref="F132">
    <cfRule type="expression" dxfId="379" priority="484">
      <formula>$C$132="activo"</formula>
    </cfRule>
  </conditionalFormatting>
  <conditionalFormatting sqref="F133">
    <cfRule type="expression" dxfId="378" priority="483">
      <formula>$C$133="activo"</formula>
    </cfRule>
  </conditionalFormatting>
  <conditionalFormatting sqref="F134">
    <cfRule type="expression" dxfId="377" priority="482">
      <formula>$C$134="activo"</formula>
    </cfRule>
  </conditionalFormatting>
  <conditionalFormatting sqref="F135">
    <cfRule type="expression" dxfId="376" priority="481">
      <formula>$C$135="activo"</formula>
    </cfRule>
  </conditionalFormatting>
  <conditionalFormatting sqref="F136">
    <cfRule type="expression" dxfId="375" priority="480">
      <formula>$C$136="activo"</formula>
    </cfRule>
  </conditionalFormatting>
  <conditionalFormatting sqref="F137">
    <cfRule type="expression" dxfId="374" priority="479">
      <formula>$C$137="activo"</formula>
    </cfRule>
  </conditionalFormatting>
  <conditionalFormatting sqref="F138">
    <cfRule type="expression" dxfId="373" priority="478">
      <formula>$C$138="activo"</formula>
    </cfRule>
  </conditionalFormatting>
  <conditionalFormatting sqref="F143">
    <cfRule type="expression" dxfId="372" priority="477">
      <formula>$C$143="activo"</formula>
    </cfRule>
  </conditionalFormatting>
  <conditionalFormatting sqref="F144">
    <cfRule type="expression" dxfId="371" priority="476">
      <formula>$C$144="activo"</formula>
    </cfRule>
  </conditionalFormatting>
  <conditionalFormatting sqref="F145">
    <cfRule type="expression" dxfId="370" priority="475">
      <formula>$C$145="activo"</formula>
    </cfRule>
  </conditionalFormatting>
  <conditionalFormatting sqref="F146">
    <cfRule type="expression" dxfId="369" priority="474">
      <formula>$C$146="activo"</formula>
    </cfRule>
  </conditionalFormatting>
  <conditionalFormatting sqref="F147">
    <cfRule type="expression" dxfId="368" priority="473">
      <formula>$C$147="activo"</formula>
    </cfRule>
  </conditionalFormatting>
  <conditionalFormatting sqref="F148">
    <cfRule type="expression" dxfId="367" priority="472">
      <formula>$C$148="activo"</formula>
    </cfRule>
  </conditionalFormatting>
  <conditionalFormatting sqref="F149">
    <cfRule type="expression" dxfId="366" priority="471">
      <formula>$C$149="activo"</formula>
    </cfRule>
  </conditionalFormatting>
  <conditionalFormatting sqref="F150">
    <cfRule type="expression" dxfId="365" priority="470">
      <formula>$C$150="activo"</formula>
    </cfRule>
  </conditionalFormatting>
  <conditionalFormatting sqref="F151">
    <cfRule type="expression" dxfId="364" priority="469">
      <formula>$C$151="activo"</formula>
    </cfRule>
  </conditionalFormatting>
  <conditionalFormatting sqref="F152">
    <cfRule type="expression" dxfId="363" priority="468">
      <formula>$C$152="activo"</formula>
    </cfRule>
  </conditionalFormatting>
  <conditionalFormatting sqref="F153">
    <cfRule type="expression" dxfId="362" priority="467">
      <formula>$C$153="activo"</formula>
    </cfRule>
  </conditionalFormatting>
  <conditionalFormatting sqref="F158">
    <cfRule type="expression" dxfId="361" priority="466">
      <formula>$C$158="activo"</formula>
    </cfRule>
  </conditionalFormatting>
  <conditionalFormatting sqref="F159">
    <cfRule type="expression" dxfId="360" priority="465">
      <formula>$C$159="activo"</formula>
    </cfRule>
  </conditionalFormatting>
  <conditionalFormatting sqref="F160">
    <cfRule type="expression" dxfId="359" priority="464">
      <formula>$C$160="activo"</formula>
    </cfRule>
  </conditionalFormatting>
  <conditionalFormatting sqref="F161">
    <cfRule type="expression" dxfId="358" priority="463">
      <formula>$C$161="activo"</formula>
    </cfRule>
  </conditionalFormatting>
  <conditionalFormatting sqref="F166">
    <cfRule type="expression" dxfId="357" priority="462">
      <formula>$C$166="activo"</formula>
    </cfRule>
  </conditionalFormatting>
  <conditionalFormatting sqref="F167">
    <cfRule type="expression" dxfId="356" priority="461">
      <formula>$C$167="activo"</formula>
    </cfRule>
  </conditionalFormatting>
  <conditionalFormatting sqref="F168">
    <cfRule type="expression" dxfId="355" priority="460">
      <formula>$C$168="activo"</formula>
    </cfRule>
  </conditionalFormatting>
  <conditionalFormatting sqref="F169">
    <cfRule type="expression" dxfId="354" priority="459">
      <formula>$C$169="activo"</formula>
    </cfRule>
  </conditionalFormatting>
  <conditionalFormatting sqref="F170">
    <cfRule type="expression" dxfId="353" priority="458">
      <formula>$C$170="activo"</formula>
    </cfRule>
  </conditionalFormatting>
  <conditionalFormatting sqref="F171">
    <cfRule type="expression" dxfId="352" priority="457">
      <formula>$C$171="activo"</formula>
    </cfRule>
  </conditionalFormatting>
  <conditionalFormatting sqref="F172">
    <cfRule type="expression" dxfId="351" priority="456">
      <formula>$C$172="activo"</formula>
    </cfRule>
  </conditionalFormatting>
  <conditionalFormatting sqref="F173">
    <cfRule type="expression" dxfId="350" priority="455">
      <formula>$C$173="activo"</formula>
    </cfRule>
  </conditionalFormatting>
  <conditionalFormatting sqref="F174">
    <cfRule type="expression" dxfId="349" priority="454">
      <formula>$C$174="activo"</formula>
    </cfRule>
  </conditionalFormatting>
  <conditionalFormatting sqref="F175">
    <cfRule type="expression" dxfId="348" priority="453">
      <formula>$C$175="Activo"</formula>
    </cfRule>
  </conditionalFormatting>
  <conditionalFormatting sqref="F176">
    <cfRule type="expression" dxfId="347" priority="452">
      <formula>$C$176="Activo"</formula>
    </cfRule>
  </conditionalFormatting>
  <conditionalFormatting sqref="F177">
    <cfRule type="expression" dxfId="346" priority="451">
      <formula>$C$177="Activo"</formula>
    </cfRule>
  </conditionalFormatting>
  <conditionalFormatting sqref="F178">
    <cfRule type="expression" dxfId="345" priority="450">
      <formula>$C$178="Activo"</formula>
    </cfRule>
  </conditionalFormatting>
  <conditionalFormatting sqref="F179">
    <cfRule type="expression" dxfId="344" priority="449">
      <formula>$C$179="Activo"</formula>
    </cfRule>
  </conditionalFormatting>
  <conditionalFormatting sqref="F180">
    <cfRule type="expression" dxfId="343" priority="448">
      <formula>$C$180="Activo"</formula>
    </cfRule>
  </conditionalFormatting>
  <conditionalFormatting sqref="F181">
    <cfRule type="expression" dxfId="342" priority="447">
      <formula>$C$181="Activo"</formula>
    </cfRule>
  </conditionalFormatting>
  <conditionalFormatting sqref="F182">
    <cfRule type="expression" dxfId="341" priority="446">
      <formula>$C$182="Activo"</formula>
    </cfRule>
  </conditionalFormatting>
  <conditionalFormatting sqref="F183">
    <cfRule type="expression" dxfId="340" priority="445">
      <formula>$C$183="Activo"</formula>
    </cfRule>
  </conditionalFormatting>
  <conditionalFormatting sqref="F184">
    <cfRule type="expression" dxfId="339" priority="444">
      <formula>$C$184="Activo"</formula>
    </cfRule>
  </conditionalFormatting>
  <conditionalFormatting sqref="F185">
    <cfRule type="expression" dxfId="338" priority="443">
      <formula>$C$185="Activo"</formula>
    </cfRule>
  </conditionalFormatting>
  <conditionalFormatting sqref="F190">
    <cfRule type="expression" dxfId="337" priority="442">
      <formula>$C$190="Activo"</formula>
    </cfRule>
  </conditionalFormatting>
  <conditionalFormatting sqref="F191">
    <cfRule type="expression" dxfId="336" priority="441">
      <formula>$C$191="Activo"</formula>
    </cfRule>
  </conditionalFormatting>
  <conditionalFormatting sqref="F192">
    <cfRule type="expression" dxfId="335" priority="440">
      <formula>$C$192="Activo"</formula>
    </cfRule>
  </conditionalFormatting>
  <conditionalFormatting sqref="F193">
    <cfRule type="expression" dxfId="334" priority="439">
      <formula>$C$193="Activo"</formula>
    </cfRule>
  </conditionalFormatting>
  <conditionalFormatting sqref="F194">
    <cfRule type="expression" dxfId="333" priority="438">
      <formula>$C$194="Activo"</formula>
    </cfRule>
  </conditionalFormatting>
  <conditionalFormatting sqref="F195">
    <cfRule type="expression" dxfId="332" priority="437">
      <formula>$C$195="Activo"</formula>
    </cfRule>
  </conditionalFormatting>
  <conditionalFormatting sqref="F196">
    <cfRule type="expression" dxfId="331" priority="436">
      <formula>$C$196="Activo"</formula>
    </cfRule>
  </conditionalFormatting>
  <conditionalFormatting sqref="F197">
    <cfRule type="expression" dxfId="330" priority="435">
      <formula>$C$197="Activo"</formula>
    </cfRule>
  </conditionalFormatting>
  <conditionalFormatting sqref="F198">
    <cfRule type="expression" dxfId="329" priority="434">
      <formula>$C$198="Activo"</formula>
    </cfRule>
  </conditionalFormatting>
  <conditionalFormatting sqref="F199">
    <cfRule type="expression" dxfId="328" priority="433">
      <formula>$C$199="Activo"</formula>
    </cfRule>
  </conditionalFormatting>
  <conditionalFormatting sqref="F205">
    <cfRule type="expression" dxfId="327" priority="432">
      <formula>$C$205="Activo"</formula>
    </cfRule>
  </conditionalFormatting>
  <conditionalFormatting sqref="F206">
    <cfRule type="expression" dxfId="326" priority="431">
      <formula>$C$206="Activo"</formula>
    </cfRule>
  </conditionalFormatting>
  <conditionalFormatting sqref="F207">
    <cfRule type="expression" dxfId="325" priority="430">
      <formula>$C$207="Activo"</formula>
    </cfRule>
  </conditionalFormatting>
  <conditionalFormatting sqref="F208">
    <cfRule type="expression" dxfId="324" priority="429">
      <formula>$C$208="Activo"</formula>
    </cfRule>
  </conditionalFormatting>
  <conditionalFormatting sqref="F209">
    <cfRule type="expression" dxfId="323" priority="428">
      <formula>$C$209="Activo"</formula>
    </cfRule>
  </conditionalFormatting>
  <conditionalFormatting sqref="F210">
    <cfRule type="expression" dxfId="322" priority="427">
      <formula>$C$210="Activo"</formula>
    </cfRule>
  </conditionalFormatting>
  <conditionalFormatting sqref="F211">
    <cfRule type="expression" dxfId="321" priority="426">
      <formula>$C$211="Activo"</formula>
    </cfRule>
  </conditionalFormatting>
  <conditionalFormatting sqref="F212">
    <cfRule type="expression" dxfId="320" priority="425">
      <formula>$C$212="Activo"</formula>
    </cfRule>
  </conditionalFormatting>
  <conditionalFormatting sqref="F213">
    <cfRule type="expression" dxfId="319" priority="424">
      <formula>$C$213="Activo"</formula>
    </cfRule>
  </conditionalFormatting>
  <conditionalFormatting sqref="F214">
    <cfRule type="expression" dxfId="318" priority="423">
      <formula>$C$214="Activo"</formula>
    </cfRule>
  </conditionalFormatting>
  <conditionalFormatting sqref="F215">
    <cfRule type="expression" dxfId="317" priority="422">
      <formula>$C$215="Activo"</formula>
    </cfRule>
  </conditionalFormatting>
  <conditionalFormatting sqref="F216">
    <cfRule type="expression" dxfId="316" priority="421">
      <formula>$C$216="Activo"</formula>
    </cfRule>
  </conditionalFormatting>
  <conditionalFormatting sqref="F217">
    <cfRule type="expression" dxfId="315" priority="420">
      <formula>$C$217="Activo"</formula>
    </cfRule>
  </conditionalFormatting>
  <conditionalFormatting sqref="F218">
    <cfRule type="expression" dxfId="314" priority="419">
      <formula>$C$218="Activo"</formula>
    </cfRule>
  </conditionalFormatting>
  <conditionalFormatting sqref="F219">
    <cfRule type="expression" dxfId="313" priority="418">
      <formula>$C$219="Activo"</formula>
    </cfRule>
  </conditionalFormatting>
  <conditionalFormatting sqref="F220">
    <cfRule type="expression" dxfId="312" priority="417">
      <formula>$C$220="Activo"</formula>
    </cfRule>
  </conditionalFormatting>
  <conditionalFormatting sqref="F226">
    <cfRule type="expression" dxfId="311" priority="416">
      <formula>$C$226="Activo"</formula>
    </cfRule>
  </conditionalFormatting>
  <conditionalFormatting sqref="F227">
    <cfRule type="expression" dxfId="310" priority="415">
      <formula>$C$227="Activo"</formula>
    </cfRule>
  </conditionalFormatting>
  <conditionalFormatting sqref="F228">
    <cfRule type="expression" dxfId="309" priority="414">
      <formula>$C$228="Activo"</formula>
    </cfRule>
  </conditionalFormatting>
  <conditionalFormatting sqref="F229">
    <cfRule type="expression" dxfId="308" priority="413">
      <formula>$C$229="Activo"</formula>
    </cfRule>
  </conditionalFormatting>
  <conditionalFormatting sqref="F230">
    <cfRule type="expression" dxfId="307" priority="412">
      <formula>$C$230="Activo"</formula>
    </cfRule>
  </conditionalFormatting>
  <conditionalFormatting sqref="F231">
    <cfRule type="expression" dxfId="306" priority="411">
      <formula>$C$231="Activo"</formula>
    </cfRule>
  </conditionalFormatting>
  <conditionalFormatting sqref="F232">
    <cfRule type="expression" dxfId="305" priority="410">
      <formula>$C$232="Activo"</formula>
    </cfRule>
  </conditionalFormatting>
  <conditionalFormatting sqref="F233">
    <cfRule type="expression" dxfId="304" priority="409">
      <formula>$C$233="Activo"</formula>
    </cfRule>
  </conditionalFormatting>
  <conditionalFormatting sqref="F234">
    <cfRule type="expression" dxfId="303" priority="408">
      <formula>$C$234="Activo"</formula>
    </cfRule>
  </conditionalFormatting>
  <conditionalFormatting sqref="F235">
    <cfRule type="expression" dxfId="302" priority="407">
      <formula>$C$235="Activo"</formula>
    </cfRule>
  </conditionalFormatting>
  <conditionalFormatting sqref="F236">
    <cfRule type="expression" dxfId="301" priority="406">
      <formula>$C$236="Activo"</formula>
    </cfRule>
  </conditionalFormatting>
  <conditionalFormatting sqref="F237">
    <cfRule type="expression" dxfId="300" priority="405">
      <formula>$C$237="Activo"</formula>
    </cfRule>
  </conditionalFormatting>
  <conditionalFormatting sqref="F242">
    <cfRule type="expression" dxfId="299" priority="404">
      <formula>$C$242="Activo"</formula>
    </cfRule>
  </conditionalFormatting>
  <conditionalFormatting sqref="F243">
    <cfRule type="expression" dxfId="298" priority="403">
      <formula>$C$243="Activo"</formula>
    </cfRule>
  </conditionalFormatting>
  <conditionalFormatting sqref="F244">
    <cfRule type="expression" dxfId="297" priority="402">
      <formula>$C$244="Activo"</formula>
    </cfRule>
  </conditionalFormatting>
  <conditionalFormatting sqref="F245">
    <cfRule type="expression" dxfId="296" priority="401">
      <formula>$C$245="Activo"</formula>
    </cfRule>
  </conditionalFormatting>
  <conditionalFormatting sqref="F246">
    <cfRule type="expression" dxfId="295" priority="400">
      <formula>$C$246="Activo"</formula>
    </cfRule>
  </conditionalFormatting>
  <conditionalFormatting sqref="F247">
    <cfRule type="expression" dxfId="294" priority="399">
      <formula>$C$247="Activo"</formula>
    </cfRule>
  </conditionalFormatting>
  <conditionalFormatting sqref="F248">
    <cfRule type="expression" dxfId="293" priority="398">
      <formula>$C$248="Activo"</formula>
    </cfRule>
  </conditionalFormatting>
  <conditionalFormatting sqref="F249">
    <cfRule type="expression" dxfId="292" priority="397">
      <formula>$C$249="Activo"</formula>
    </cfRule>
  </conditionalFormatting>
  <conditionalFormatting sqref="F255">
    <cfRule type="expression" dxfId="291" priority="396">
      <formula>$C$255="Activo"</formula>
    </cfRule>
  </conditionalFormatting>
  <conditionalFormatting sqref="F256">
    <cfRule type="expression" dxfId="290" priority="395">
      <formula>$C$256="Activo"</formula>
    </cfRule>
  </conditionalFormatting>
  <conditionalFormatting sqref="F257">
    <cfRule type="expression" dxfId="289" priority="394">
      <formula>$C$257="Activo"</formula>
    </cfRule>
  </conditionalFormatting>
  <conditionalFormatting sqref="F258">
    <cfRule type="expression" dxfId="288" priority="393">
      <formula>$C$258="Activo"</formula>
    </cfRule>
  </conditionalFormatting>
  <conditionalFormatting sqref="F259">
    <cfRule type="expression" dxfId="287" priority="392">
      <formula>$C$259="Activo"</formula>
    </cfRule>
  </conditionalFormatting>
  <conditionalFormatting sqref="F260">
    <cfRule type="expression" dxfId="286" priority="391">
      <formula>$C$260="Activo"</formula>
    </cfRule>
  </conditionalFormatting>
  <conditionalFormatting sqref="F261">
    <cfRule type="expression" dxfId="285" priority="390">
      <formula>$C$261="Activo"</formula>
    </cfRule>
  </conditionalFormatting>
  <conditionalFormatting sqref="F263">
    <cfRule type="expression" dxfId="284" priority="389">
      <formula>$C$263="Activo"</formula>
    </cfRule>
  </conditionalFormatting>
  <conditionalFormatting sqref="F264">
    <cfRule type="expression" dxfId="283" priority="388">
      <formula>$C$264="Activo"</formula>
    </cfRule>
  </conditionalFormatting>
  <conditionalFormatting sqref="F265">
    <cfRule type="expression" dxfId="282" priority="387">
      <formula>$C$265="Activo"</formula>
    </cfRule>
  </conditionalFormatting>
  <conditionalFormatting sqref="F266">
    <cfRule type="expression" dxfId="281" priority="386">
      <formula>$C$266="Activo"</formula>
    </cfRule>
  </conditionalFormatting>
  <conditionalFormatting sqref="F267">
    <cfRule type="expression" dxfId="280" priority="385">
      <formula>$C$267="Activo"</formula>
    </cfRule>
  </conditionalFormatting>
  <conditionalFormatting sqref="F268">
    <cfRule type="expression" dxfId="279" priority="384">
      <formula>$C$268="Activo"</formula>
    </cfRule>
  </conditionalFormatting>
  <conditionalFormatting sqref="F269">
    <cfRule type="expression" dxfId="278" priority="225">
      <formula>$C$269="Activo"</formula>
    </cfRule>
  </conditionalFormatting>
  <conditionalFormatting sqref="F270">
    <cfRule type="expression" dxfId="277" priority="224">
      <formula>$C$270="Activo"</formula>
    </cfRule>
  </conditionalFormatting>
  <conditionalFormatting sqref="F271">
    <cfRule type="expression" dxfId="276" priority="223">
      <formula>$C$271="Activo"</formula>
    </cfRule>
  </conditionalFormatting>
  <conditionalFormatting sqref="F272">
    <cfRule type="expression" dxfId="275" priority="222">
      <formula>$C$272="Activo"</formula>
    </cfRule>
  </conditionalFormatting>
  <conditionalFormatting sqref="F273">
    <cfRule type="expression" dxfId="274" priority="221">
      <formula>$C$273="Activo"</formula>
    </cfRule>
  </conditionalFormatting>
  <conditionalFormatting sqref="F274">
    <cfRule type="expression" dxfId="273" priority="220">
      <formula>$C$274="Activo"</formula>
    </cfRule>
  </conditionalFormatting>
  <conditionalFormatting sqref="F275">
    <cfRule type="expression" dxfId="272" priority="219">
      <formula>$C$275="Activo"</formula>
    </cfRule>
  </conditionalFormatting>
  <conditionalFormatting sqref="F280">
    <cfRule type="expression" dxfId="271" priority="206">
      <formula>$C$280="Activo"</formula>
    </cfRule>
  </conditionalFormatting>
  <conditionalFormatting sqref="F281">
    <cfRule type="expression" dxfId="270" priority="205">
      <formula>$C$281="Activo"</formula>
    </cfRule>
  </conditionalFormatting>
  <conditionalFormatting sqref="F282">
    <cfRule type="expression" dxfId="269" priority="204">
      <formula>$C$282="Activo"</formula>
    </cfRule>
  </conditionalFormatting>
  <conditionalFormatting sqref="F283">
    <cfRule type="expression" dxfId="268" priority="203">
      <formula>$C$283="Activo"</formula>
    </cfRule>
  </conditionalFormatting>
  <conditionalFormatting sqref="F284">
    <cfRule type="expression" dxfId="267" priority="202">
      <formula>$C$284="Activo"</formula>
    </cfRule>
  </conditionalFormatting>
  <conditionalFormatting sqref="F285">
    <cfRule type="expression" dxfId="266" priority="201">
      <formula>$C$285="Activo"</formula>
    </cfRule>
  </conditionalFormatting>
  <conditionalFormatting sqref="F286">
    <cfRule type="expression" dxfId="265" priority="200">
      <formula>$C$286="Activo"</formula>
    </cfRule>
  </conditionalFormatting>
  <conditionalFormatting sqref="F287">
    <cfRule type="expression" dxfId="264" priority="199">
      <formula>$C$287="Activo"</formula>
    </cfRule>
  </conditionalFormatting>
  <conditionalFormatting sqref="F288">
    <cfRule type="expression" dxfId="263" priority="198">
      <formula>$C$288="Activo"</formula>
    </cfRule>
  </conditionalFormatting>
  <conditionalFormatting sqref="F289">
    <cfRule type="expression" dxfId="262" priority="197">
      <formula>$C$289="Activo"</formula>
    </cfRule>
  </conditionalFormatting>
  <conditionalFormatting sqref="F290">
    <cfRule type="expression" dxfId="261" priority="196">
      <formula>$C$290="Activo"</formula>
    </cfRule>
  </conditionalFormatting>
  <conditionalFormatting sqref="F291">
    <cfRule type="expression" dxfId="260" priority="195">
      <formula>$C$291="Activo"</formula>
    </cfRule>
  </conditionalFormatting>
  <conditionalFormatting sqref="F292">
    <cfRule type="expression" dxfId="259" priority="194">
      <formula>$C$292="Activo"</formula>
    </cfRule>
  </conditionalFormatting>
  <conditionalFormatting sqref="F293">
    <cfRule type="expression" dxfId="258" priority="193">
      <formula>$C$293="Activo"</formula>
    </cfRule>
  </conditionalFormatting>
  <conditionalFormatting sqref="F294">
    <cfRule type="expression" dxfId="257" priority="192">
      <formula>$C$294="Activo"</formula>
    </cfRule>
  </conditionalFormatting>
  <conditionalFormatting sqref="F299">
    <cfRule type="expression" dxfId="256" priority="177">
      <formula>$C$299="Activo"</formula>
    </cfRule>
  </conditionalFormatting>
  <conditionalFormatting sqref="F300">
    <cfRule type="expression" dxfId="255" priority="176">
      <formula>$C$300="Activo"</formula>
    </cfRule>
  </conditionalFormatting>
  <conditionalFormatting sqref="F301">
    <cfRule type="expression" dxfId="254" priority="175">
      <formula>$C$301="Activo"</formula>
    </cfRule>
  </conditionalFormatting>
  <conditionalFormatting sqref="F302:F303">
    <cfRule type="expression" dxfId="253" priority="174">
      <formula>$C$302="Activo"</formula>
    </cfRule>
  </conditionalFormatting>
  <conditionalFormatting sqref="F304">
    <cfRule type="expression" dxfId="252" priority="173">
      <formula>$C$304="Activo"</formula>
    </cfRule>
  </conditionalFormatting>
  <conditionalFormatting sqref="F305">
    <cfRule type="expression" dxfId="251" priority="172">
      <formula>$C$305="Activo"</formula>
    </cfRule>
  </conditionalFormatting>
  <conditionalFormatting sqref="F306">
    <cfRule type="expression" dxfId="250" priority="171">
      <formula>$C$306="Activo"</formula>
    </cfRule>
  </conditionalFormatting>
  <conditionalFormatting sqref="F307">
    <cfRule type="expression" dxfId="249" priority="170">
      <formula>$C$307="Activo"</formula>
    </cfRule>
  </conditionalFormatting>
  <conditionalFormatting sqref="F308">
    <cfRule type="expression" dxfId="248" priority="169">
      <formula>$C$308="Activo"</formula>
    </cfRule>
  </conditionalFormatting>
  <conditionalFormatting sqref="F309">
    <cfRule type="expression" dxfId="247" priority="168">
      <formula>$C$309="Activo"</formula>
    </cfRule>
  </conditionalFormatting>
  <conditionalFormatting sqref="F310">
    <cfRule type="expression" dxfId="246" priority="167">
      <formula>$C$310="Activo"</formula>
    </cfRule>
  </conditionalFormatting>
  <conditionalFormatting sqref="F315">
    <cfRule type="expression" dxfId="245" priority="149">
      <formula>$C$315="Activo"</formula>
    </cfRule>
  </conditionalFormatting>
  <conditionalFormatting sqref="F316">
    <cfRule type="expression" dxfId="244" priority="148">
      <formula>$C$316="Activo"</formula>
    </cfRule>
  </conditionalFormatting>
  <conditionalFormatting sqref="F317">
    <cfRule type="expression" dxfId="243" priority="147">
      <formula>$C$317="Activo"</formula>
    </cfRule>
  </conditionalFormatting>
  <conditionalFormatting sqref="F318">
    <cfRule type="expression" dxfId="242" priority="146">
      <formula>$C$318="Activo"</formula>
    </cfRule>
  </conditionalFormatting>
  <conditionalFormatting sqref="F319">
    <cfRule type="expression" dxfId="241" priority="145">
      <formula>$C$319="Activo"</formula>
    </cfRule>
  </conditionalFormatting>
  <conditionalFormatting sqref="F320">
    <cfRule type="expression" dxfId="240" priority="144">
      <formula>$C$320="Activo"</formula>
    </cfRule>
  </conditionalFormatting>
  <conditionalFormatting sqref="F321">
    <cfRule type="expression" dxfId="239" priority="143">
      <formula>$C$321="Activo"</formula>
    </cfRule>
  </conditionalFormatting>
  <conditionalFormatting sqref="F328:F343">
    <cfRule type="cellIs" dxfId="238" priority="5" operator="equal">
      <formula>0</formula>
    </cfRule>
  </conditionalFormatting>
  <conditionalFormatting sqref="G9">
    <cfRule type="notContainsBlanks" dxfId="237" priority="1">
      <formula>LEN(TRIM(G9))&gt;0</formula>
    </cfRule>
  </conditionalFormatting>
  <conditionalFormatting sqref="G12:G14 G18:G19">
    <cfRule type="notContainsBlanks" dxfId="236" priority="2">
      <formula>LEN(TRIM(G12))&gt;0</formula>
    </cfRule>
  </conditionalFormatting>
  <conditionalFormatting sqref="G33:G34">
    <cfRule type="expression" dxfId="235" priority="139">
      <formula>$C$33="Activo"</formula>
    </cfRule>
  </conditionalFormatting>
  <conditionalFormatting sqref="G35">
    <cfRule type="expression" dxfId="234" priority="383">
      <formula>$C$35="Activo"</formula>
    </cfRule>
  </conditionalFormatting>
  <conditionalFormatting sqref="G36">
    <cfRule type="expression" dxfId="233" priority="382">
      <formula>$C$36="Activo"</formula>
    </cfRule>
  </conditionalFormatting>
  <conditionalFormatting sqref="G37">
    <cfRule type="expression" dxfId="232" priority="381">
      <formula>$C$37="Activo"</formula>
    </cfRule>
  </conditionalFormatting>
  <conditionalFormatting sqref="G38">
    <cfRule type="expression" dxfId="231" priority="380">
      <formula>$C$38="Activo"</formula>
    </cfRule>
  </conditionalFormatting>
  <conditionalFormatting sqref="G39">
    <cfRule type="expression" dxfId="230" priority="379">
      <formula>$C$39="Activo"</formula>
    </cfRule>
  </conditionalFormatting>
  <conditionalFormatting sqref="G40">
    <cfRule type="expression" dxfId="229" priority="378">
      <formula>$C$40="Activo"</formula>
    </cfRule>
  </conditionalFormatting>
  <conditionalFormatting sqref="G41">
    <cfRule type="expression" dxfId="228" priority="377">
      <formula>$C$41="Activo"</formula>
    </cfRule>
  </conditionalFormatting>
  <conditionalFormatting sqref="G42">
    <cfRule type="expression" dxfId="227" priority="376">
      <formula>$C$42="Activo"</formula>
    </cfRule>
  </conditionalFormatting>
  <conditionalFormatting sqref="G43">
    <cfRule type="expression" dxfId="226" priority="375">
      <formula>$C$43="Activo"</formula>
    </cfRule>
  </conditionalFormatting>
  <conditionalFormatting sqref="G44">
    <cfRule type="expression" dxfId="225" priority="374">
      <formula>$C$44="Activo"</formula>
    </cfRule>
  </conditionalFormatting>
  <conditionalFormatting sqref="G45">
    <cfRule type="expression" dxfId="224" priority="373">
      <formula>$C$45="Activo"</formula>
    </cfRule>
  </conditionalFormatting>
  <conditionalFormatting sqref="G46">
    <cfRule type="expression" dxfId="223" priority="372">
      <formula>$C$46="Activo"</formula>
    </cfRule>
  </conditionalFormatting>
  <conditionalFormatting sqref="G47">
    <cfRule type="expression" dxfId="222" priority="371">
      <formula>$C$47="Activo"</formula>
    </cfRule>
  </conditionalFormatting>
  <conditionalFormatting sqref="G52">
    <cfRule type="expression" dxfId="221" priority="138">
      <formula>$C$52="Activo"</formula>
    </cfRule>
  </conditionalFormatting>
  <conditionalFormatting sqref="G53">
    <cfRule type="expression" dxfId="220" priority="370">
      <formula>$C$53="Activo"</formula>
    </cfRule>
  </conditionalFormatting>
  <conditionalFormatting sqref="G54">
    <cfRule type="expression" dxfId="219" priority="369">
      <formula>$C$54="Activo"</formula>
    </cfRule>
  </conditionalFormatting>
  <conditionalFormatting sqref="G55">
    <cfRule type="expression" dxfId="218" priority="368">
      <formula>$C$55="Activo"</formula>
    </cfRule>
  </conditionalFormatting>
  <conditionalFormatting sqref="G56">
    <cfRule type="expression" dxfId="217" priority="367">
      <formula>$C$56="Activo"</formula>
    </cfRule>
  </conditionalFormatting>
  <conditionalFormatting sqref="G57">
    <cfRule type="expression" dxfId="216" priority="366">
      <formula>$C$57="Activo"</formula>
    </cfRule>
  </conditionalFormatting>
  <conditionalFormatting sqref="G58">
    <cfRule type="expression" dxfId="215" priority="365">
      <formula>$C$58="Activo"</formula>
    </cfRule>
  </conditionalFormatting>
  <conditionalFormatting sqref="G59">
    <cfRule type="expression" dxfId="214" priority="364">
      <formula>$C$59="Activo"</formula>
    </cfRule>
  </conditionalFormatting>
  <conditionalFormatting sqref="G64">
    <cfRule type="expression" dxfId="213" priority="125">
      <formula>$C$64="Activo"</formula>
    </cfRule>
  </conditionalFormatting>
  <conditionalFormatting sqref="G65">
    <cfRule type="expression" dxfId="212" priority="363">
      <formula>$C$65="Activo"</formula>
    </cfRule>
  </conditionalFormatting>
  <conditionalFormatting sqref="G66">
    <cfRule type="expression" dxfId="211" priority="362">
      <formula>$C$66="Activo"</formula>
    </cfRule>
  </conditionalFormatting>
  <conditionalFormatting sqref="G67">
    <cfRule type="expression" dxfId="210" priority="361">
      <formula>$C$67="Activo"</formula>
    </cfRule>
  </conditionalFormatting>
  <conditionalFormatting sqref="G68">
    <cfRule type="expression" dxfId="209" priority="360">
      <formula>$C$68="Activo"</formula>
    </cfRule>
  </conditionalFormatting>
  <conditionalFormatting sqref="G69">
    <cfRule type="expression" dxfId="208" priority="359">
      <formula>$C$69="Activo"</formula>
    </cfRule>
  </conditionalFormatting>
  <conditionalFormatting sqref="G74">
    <cfRule type="expression" dxfId="207" priority="127">
      <formula>$C$74="Activo"</formula>
    </cfRule>
  </conditionalFormatting>
  <conditionalFormatting sqref="G75">
    <cfRule type="expression" dxfId="206" priority="358">
      <formula>$C$75="Activo"</formula>
    </cfRule>
  </conditionalFormatting>
  <conditionalFormatting sqref="G76">
    <cfRule type="expression" dxfId="205" priority="357">
      <formula>$C$76="Activo"</formula>
    </cfRule>
  </conditionalFormatting>
  <conditionalFormatting sqref="G77">
    <cfRule type="expression" dxfId="204" priority="356">
      <formula>$C$77="Activo"</formula>
    </cfRule>
  </conditionalFormatting>
  <conditionalFormatting sqref="G78">
    <cfRule type="expression" dxfId="203" priority="355">
      <formula>$C$78="Activo"</formula>
    </cfRule>
  </conditionalFormatting>
  <conditionalFormatting sqref="G79">
    <cfRule type="expression" dxfId="202" priority="354">
      <formula>$C$79="Activo"</formula>
    </cfRule>
  </conditionalFormatting>
  <conditionalFormatting sqref="G80">
    <cfRule type="expression" dxfId="201" priority="353">
      <formula>$C$80="Activo"</formula>
    </cfRule>
  </conditionalFormatting>
  <conditionalFormatting sqref="G81">
    <cfRule type="expression" dxfId="200" priority="352">
      <formula>$C$81="Activo"</formula>
    </cfRule>
  </conditionalFormatting>
  <conditionalFormatting sqref="G86">
    <cfRule type="expression" dxfId="199" priority="126">
      <formula>$C$86="Activo"</formula>
    </cfRule>
  </conditionalFormatting>
  <conditionalFormatting sqref="G87">
    <cfRule type="expression" dxfId="198" priority="351">
      <formula>$C$87="activo"</formula>
    </cfRule>
  </conditionalFormatting>
  <conditionalFormatting sqref="G88">
    <cfRule type="expression" dxfId="197" priority="350">
      <formula>$C$88="activo"</formula>
    </cfRule>
  </conditionalFormatting>
  <conditionalFormatting sqref="G89">
    <cfRule type="expression" dxfId="196" priority="349">
      <formula>$C$89="activo"</formula>
    </cfRule>
  </conditionalFormatting>
  <conditionalFormatting sqref="G90">
    <cfRule type="expression" dxfId="195" priority="348">
      <formula>$C$90="activo"</formula>
    </cfRule>
  </conditionalFormatting>
  <conditionalFormatting sqref="G91">
    <cfRule type="expression" dxfId="194" priority="347">
      <formula>$C$91="activo"</formula>
    </cfRule>
  </conditionalFormatting>
  <conditionalFormatting sqref="G92">
    <cfRule type="expression" dxfId="193" priority="346">
      <formula>$C$92="activo"</formula>
    </cfRule>
  </conditionalFormatting>
  <conditionalFormatting sqref="G97">
    <cfRule type="expression" dxfId="192" priority="345">
      <formula>$C$97="activo"</formula>
    </cfRule>
  </conditionalFormatting>
  <conditionalFormatting sqref="G98">
    <cfRule type="expression" dxfId="191" priority="344">
      <formula>$C$98="activo"</formula>
    </cfRule>
  </conditionalFormatting>
  <conditionalFormatting sqref="G99">
    <cfRule type="expression" dxfId="190" priority="343">
      <formula>$C$99="activo"</formula>
    </cfRule>
  </conditionalFormatting>
  <conditionalFormatting sqref="G100">
    <cfRule type="expression" dxfId="189" priority="342">
      <formula>$C$100="activo"</formula>
    </cfRule>
  </conditionalFormatting>
  <conditionalFormatting sqref="G101">
    <cfRule type="expression" dxfId="188" priority="341">
      <formula>$C$101="activo"</formula>
    </cfRule>
  </conditionalFormatting>
  <conditionalFormatting sqref="G102">
    <cfRule type="expression" dxfId="187" priority="340">
      <formula>$C$102="activo"</formula>
    </cfRule>
  </conditionalFormatting>
  <conditionalFormatting sqref="G103">
    <cfRule type="expression" dxfId="186" priority="339">
      <formula>$C$103="activo"</formula>
    </cfRule>
  </conditionalFormatting>
  <conditionalFormatting sqref="G104">
    <cfRule type="expression" dxfId="185" priority="338">
      <formula>$C$104="activo"</formula>
    </cfRule>
  </conditionalFormatting>
  <conditionalFormatting sqref="G105">
    <cfRule type="expression" dxfId="184" priority="337">
      <formula>$C$105="activo"</formula>
    </cfRule>
  </conditionalFormatting>
  <conditionalFormatting sqref="G106">
    <cfRule type="expression" dxfId="183" priority="336">
      <formula>$C$106="activo"</formula>
    </cfRule>
  </conditionalFormatting>
  <conditionalFormatting sqref="G107">
    <cfRule type="expression" dxfId="182" priority="335">
      <formula>$C$107="activo"</formula>
    </cfRule>
  </conditionalFormatting>
  <conditionalFormatting sqref="G108">
    <cfRule type="expression" dxfId="181" priority="334">
      <formula>$C$108="activo"</formula>
    </cfRule>
  </conditionalFormatting>
  <conditionalFormatting sqref="G109">
    <cfRule type="expression" dxfId="180" priority="333">
      <formula>$C$109="activo"</formula>
    </cfRule>
  </conditionalFormatting>
  <conditionalFormatting sqref="G110">
    <cfRule type="expression" dxfId="179" priority="332">
      <formula>$C$110="activo"</formula>
    </cfRule>
  </conditionalFormatting>
  <conditionalFormatting sqref="G111">
    <cfRule type="expression" dxfId="178" priority="331">
      <formula>$C$111="activo"</formula>
    </cfRule>
  </conditionalFormatting>
  <conditionalFormatting sqref="G112">
    <cfRule type="expression" dxfId="177" priority="330">
      <formula>$C$112="activo"</formula>
    </cfRule>
  </conditionalFormatting>
  <conditionalFormatting sqref="G113">
    <cfRule type="expression" dxfId="176" priority="329">
      <formula>$C$113="activo"</formula>
    </cfRule>
  </conditionalFormatting>
  <conditionalFormatting sqref="G114">
    <cfRule type="expression" dxfId="175" priority="328">
      <formula>$C$114="activo"</formula>
    </cfRule>
  </conditionalFormatting>
  <conditionalFormatting sqref="G115">
    <cfRule type="expression" dxfId="174" priority="327">
      <formula>$C$115="activo"</formula>
    </cfRule>
  </conditionalFormatting>
  <conditionalFormatting sqref="G116">
    <cfRule type="expression" dxfId="173" priority="326">
      <formula>$C$116="activo"</formula>
    </cfRule>
  </conditionalFormatting>
  <conditionalFormatting sqref="G117">
    <cfRule type="expression" dxfId="172" priority="325">
      <formula>$C$117="activo"</formula>
    </cfRule>
  </conditionalFormatting>
  <conditionalFormatting sqref="G118">
    <cfRule type="expression" dxfId="171" priority="324">
      <formula>$C$118="activo"</formula>
    </cfRule>
  </conditionalFormatting>
  <conditionalFormatting sqref="G119">
    <cfRule type="expression" dxfId="170" priority="323">
      <formula>$C$119="activo"</formula>
    </cfRule>
  </conditionalFormatting>
  <conditionalFormatting sqref="G124">
    <cfRule type="expression" dxfId="169" priority="137">
      <formula>$C$124="activo"</formula>
    </cfRule>
  </conditionalFormatting>
  <conditionalFormatting sqref="G125">
    <cfRule type="expression" dxfId="168" priority="322">
      <formula>$C$125="activo"</formula>
    </cfRule>
  </conditionalFormatting>
  <conditionalFormatting sqref="G126">
    <cfRule type="expression" dxfId="167" priority="321">
      <formula>$C$126="activo"</formula>
    </cfRule>
  </conditionalFormatting>
  <conditionalFormatting sqref="G127">
    <cfRule type="expression" dxfId="166" priority="320">
      <formula>$C$127="activo"</formula>
    </cfRule>
  </conditionalFormatting>
  <conditionalFormatting sqref="G128">
    <cfRule type="expression" dxfId="165" priority="319">
      <formula>$C$128="activo"</formula>
    </cfRule>
  </conditionalFormatting>
  <conditionalFormatting sqref="G129">
    <cfRule type="expression" dxfId="164" priority="318">
      <formula>$C$129="activo"</formula>
    </cfRule>
  </conditionalFormatting>
  <conditionalFormatting sqref="G130">
    <cfRule type="expression" dxfId="163" priority="317">
      <formula>$C$130="activo"</formula>
    </cfRule>
  </conditionalFormatting>
  <conditionalFormatting sqref="G131">
    <cfRule type="expression" dxfId="162" priority="316">
      <formula>$C$131="activo"</formula>
    </cfRule>
  </conditionalFormatting>
  <conditionalFormatting sqref="G132">
    <cfRule type="expression" dxfId="161" priority="315">
      <formula>$C$132="activo"</formula>
    </cfRule>
  </conditionalFormatting>
  <conditionalFormatting sqref="G133">
    <cfRule type="expression" dxfId="160" priority="314">
      <formula>$C$133="activo"</formula>
    </cfRule>
  </conditionalFormatting>
  <conditionalFormatting sqref="G134">
    <cfRule type="expression" dxfId="159" priority="313">
      <formula>$C$134="activo"</formula>
    </cfRule>
  </conditionalFormatting>
  <conditionalFormatting sqref="G135">
    <cfRule type="expression" dxfId="158" priority="312">
      <formula>$C$135="activo"</formula>
    </cfRule>
  </conditionalFormatting>
  <conditionalFormatting sqref="G136">
    <cfRule type="expression" dxfId="157" priority="311">
      <formula>$C$136="activo"</formula>
    </cfRule>
  </conditionalFormatting>
  <conditionalFormatting sqref="G137">
    <cfRule type="expression" dxfId="156" priority="310">
      <formula>$C$137="activo"</formula>
    </cfRule>
  </conditionalFormatting>
  <conditionalFormatting sqref="G138">
    <cfRule type="expression" dxfId="155" priority="309">
      <formula>$C$138="activo"</formula>
    </cfRule>
  </conditionalFormatting>
  <conditionalFormatting sqref="G143">
    <cfRule type="expression" dxfId="154" priority="136">
      <formula>$C$143="activo"</formula>
    </cfRule>
  </conditionalFormatting>
  <conditionalFormatting sqref="G144">
    <cfRule type="expression" dxfId="153" priority="307">
      <formula>$C$144="activo"</formula>
    </cfRule>
  </conditionalFormatting>
  <conditionalFormatting sqref="G145">
    <cfRule type="expression" dxfId="152" priority="306">
      <formula>$C$145="activo"</formula>
    </cfRule>
  </conditionalFormatting>
  <conditionalFormatting sqref="G146">
    <cfRule type="expression" dxfId="151" priority="305">
      <formula>$C$146="activo"</formula>
    </cfRule>
  </conditionalFormatting>
  <conditionalFormatting sqref="G147">
    <cfRule type="expression" dxfId="150" priority="304">
      <formula>$C$147="activo"</formula>
    </cfRule>
  </conditionalFormatting>
  <conditionalFormatting sqref="G148">
    <cfRule type="expression" dxfId="149" priority="303">
      <formula>$C$148="activo"</formula>
    </cfRule>
  </conditionalFormatting>
  <conditionalFormatting sqref="G149">
    <cfRule type="expression" dxfId="148" priority="302">
      <formula>$C$149="activo"</formula>
    </cfRule>
  </conditionalFormatting>
  <conditionalFormatting sqref="G150">
    <cfRule type="expression" dxfId="147" priority="301">
      <formula>$C$150="activo"</formula>
    </cfRule>
  </conditionalFormatting>
  <conditionalFormatting sqref="G151">
    <cfRule type="expression" dxfId="146" priority="300">
      <formula>$C$151="activo"</formula>
    </cfRule>
  </conditionalFormatting>
  <conditionalFormatting sqref="G152">
    <cfRule type="expression" dxfId="145" priority="299">
      <formula>$C$152="activo"</formula>
    </cfRule>
  </conditionalFormatting>
  <conditionalFormatting sqref="G153">
    <cfRule type="expression" dxfId="144" priority="298">
      <formula>$C$153="activo"</formula>
    </cfRule>
  </conditionalFormatting>
  <conditionalFormatting sqref="G158">
    <cfRule type="expression" dxfId="143" priority="132">
      <formula>$C$158="activo"</formula>
    </cfRule>
  </conditionalFormatting>
  <conditionalFormatting sqref="G159">
    <cfRule type="expression" dxfId="142" priority="297">
      <formula>$C$159="activo"</formula>
    </cfRule>
  </conditionalFormatting>
  <conditionalFormatting sqref="G160">
    <cfRule type="expression" dxfId="141" priority="296">
      <formula>$C$160="activo"</formula>
    </cfRule>
  </conditionalFormatting>
  <conditionalFormatting sqref="G161">
    <cfRule type="expression" dxfId="140" priority="295">
      <formula>$C$161="activo"</formula>
    </cfRule>
  </conditionalFormatting>
  <conditionalFormatting sqref="G166">
    <cfRule type="expression" dxfId="139" priority="294">
      <formula>$C$166="activo"</formula>
    </cfRule>
  </conditionalFormatting>
  <conditionalFormatting sqref="G167">
    <cfRule type="expression" dxfId="138" priority="293">
      <formula>$C$167="activo"</formula>
    </cfRule>
  </conditionalFormatting>
  <conditionalFormatting sqref="G168">
    <cfRule type="expression" dxfId="137" priority="292">
      <formula>$C$168="activo"</formula>
    </cfRule>
  </conditionalFormatting>
  <conditionalFormatting sqref="G169">
    <cfRule type="expression" dxfId="136" priority="291">
      <formula>$C$169="activo"</formula>
    </cfRule>
  </conditionalFormatting>
  <conditionalFormatting sqref="G170">
    <cfRule type="expression" dxfId="135" priority="290">
      <formula>$C$170="activo"</formula>
    </cfRule>
  </conditionalFormatting>
  <conditionalFormatting sqref="G171">
    <cfRule type="expression" dxfId="134" priority="289">
      <formula>$C$171="Activo"</formula>
    </cfRule>
  </conditionalFormatting>
  <conditionalFormatting sqref="G172">
    <cfRule type="expression" dxfId="133" priority="288">
      <formula>$C$172="Activo"</formula>
    </cfRule>
  </conditionalFormatting>
  <conditionalFormatting sqref="G173">
    <cfRule type="expression" dxfId="132" priority="287">
      <formula>$C$173="Activo"</formula>
    </cfRule>
  </conditionalFormatting>
  <conditionalFormatting sqref="G174">
    <cfRule type="expression" dxfId="131" priority="286">
      <formula>$C$174="Activo"</formula>
    </cfRule>
  </conditionalFormatting>
  <conditionalFormatting sqref="G175">
    <cfRule type="expression" dxfId="130" priority="285">
      <formula>$C$175="Activo"</formula>
    </cfRule>
  </conditionalFormatting>
  <conditionalFormatting sqref="G176">
    <cfRule type="expression" dxfId="129" priority="284">
      <formula>$C$176="Activo"</formula>
    </cfRule>
  </conditionalFormatting>
  <conditionalFormatting sqref="G177">
    <cfRule type="expression" dxfId="128" priority="283">
      <formula>$C$177="Activo"</formula>
    </cfRule>
  </conditionalFormatting>
  <conditionalFormatting sqref="G178">
    <cfRule type="expression" dxfId="127" priority="282">
      <formula>$C$178="Activo"</formula>
    </cfRule>
  </conditionalFormatting>
  <conditionalFormatting sqref="G179">
    <cfRule type="expression" dxfId="126" priority="281">
      <formula>$C$179="Activo"</formula>
    </cfRule>
  </conditionalFormatting>
  <conditionalFormatting sqref="G180">
    <cfRule type="expression" dxfId="125" priority="280">
      <formula>$C$180="Activo"</formula>
    </cfRule>
  </conditionalFormatting>
  <conditionalFormatting sqref="G181">
    <cfRule type="expression" dxfId="124" priority="279">
      <formula>$C$181="Activo"</formula>
    </cfRule>
  </conditionalFormatting>
  <conditionalFormatting sqref="G182">
    <cfRule type="expression" dxfId="123" priority="278">
      <formula>$C$182="Activo"</formula>
    </cfRule>
  </conditionalFormatting>
  <conditionalFormatting sqref="G183">
    <cfRule type="expression" dxfId="122" priority="277">
      <formula>$C$183="Activo"</formula>
    </cfRule>
  </conditionalFormatting>
  <conditionalFormatting sqref="G184">
    <cfRule type="expression" dxfId="121" priority="276">
      <formula>$C$184="Activo"</formula>
    </cfRule>
  </conditionalFormatting>
  <conditionalFormatting sqref="G185">
    <cfRule type="expression" dxfId="120" priority="275">
      <formula>$C$185="Activo"</formula>
    </cfRule>
  </conditionalFormatting>
  <conditionalFormatting sqref="G190">
    <cfRule type="expression" dxfId="119" priority="274">
      <formula>$C$190="Activo"</formula>
    </cfRule>
  </conditionalFormatting>
  <conditionalFormatting sqref="G191">
    <cfRule type="expression" dxfId="118" priority="273">
      <formula>$C$191="Activo"</formula>
    </cfRule>
  </conditionalFormatting>
  <conditionalFormatting sqref="G192">
    <cfRule type="expression" dxfId="117" priority="272">
      <formula>$C$192="Activo"</formula>
    </cfRule>
  </conditionalFormatting>
  <conditionalFormatting sqref="G193">
    <cfRule type="expression" dxfId="116" priority="271">
      <formula>$C$193="Activo"</formula>
    </cfRule>
  </conditionalFormatting>
  <conditionalFormatting sqref="G194">
    <cfRule type="expression" dxfId="115" priority="270">
      <formula>$C$194="Activo"</formula>
    </cfRule>
  </conditionalFormatting>
  <conditionalFormatting sqref="G195">
    <cfRule type="expression" dxfId="114" priority="269">
      <formula>$C$195="Activo"</formula>
    </cfRule>
  </conditionalFormatting>
  <conditionalFormatting sqref="G196">
    <cfRule type="expression" dxfId="113" priority="268">
      <formula>$C$196="Activo"</formula>
    </cfRule>
  </conditionalFormatting>
  <conditionalFormatting sqref="G197">
    <cfRule type="expression" dxfId="112" priority="267">
      <formula>$C$197="Activo"</formula>
    </cfRule>
  </conditionalFormatting>
  <conditionalFormatting sqref="G198">
    <cfRule type="expression" dxfId="111" priority="266">
      <formula>$C$198="Activo"</formula>
    </cfRule>
  </conditionalFormatting>
  <conditionalFormatting sqref="G199">
    <cfRule type="expression" dxfId="110" priority="140">
      <formula>$C$199="Activo"</formula>
    </cfRule>
  </conditionalFormatting>
  <conditionalFormatting sqref="G205">
    <cfRule type="expression" dxfId="109" priority="131">
      <formula>$C$205="Activo"</formula>
    </cfRule>
  </conditionalFormatting>
  <conditionalFormatting sqref="G206">
    <cfRule type="expression" dxfId="108" priority="265">
      <formula>$C$206="Activo"</formula>
    </cfRule>
  </conditionalFormatting>
  <conditionalFormatting sqref="G207">
    <cfRule type="expression" dxfId="107" priority="264">
      <formula>$C$207="Activo"</formula>
    </cfRule>
  </conditionalFormatting>
  <conditionalFormatting sqref="G208">
    <cfRule type="expression" dxfId="106" priority="263">
      <formula>$C$208="Activo"</formula>
    </cfRule>
  </conditionalFormatting>
  <conditionalFormatting sqref="G209">
    <cfRule type="expression" dxfId="105" priority="262">
      <formula>$C$209="Activo"</formula>
    </cfRule>
  </conditionalFormatting>
  <conditionalFormatting sqref="G210">
    <cfRule type="expression" dxfId="104" priority="261">
      <formula>$C$210="Activo"</formula>
    </cfRule>
  </conditionalFormatting>
  <conditionalFormatting sqref="G211">
    <cfRule type="expression" dxfId="103" priority="260">
      <formula>$C$211="Activo"</formula>
    </cfRule>
  </conditionalFormatting>
  <conditionalFormatting sqref="G212">
    <cfRule type="expression" dxfId="102" priority="259">
      <formula>$C$212="Activo"</formula>
    </cfRule>
  </conditionalFormatting>
  <conditionalFormatting sqref="G213">
    <cfRule type="expression" dxfId="101" priority="258">
      <formula>$C$213="Activo"</formula>
    </cfRule>
  </conditionalFormatting>
  <conditionalFormatting sqref="G214">
    <cfRule type="expression" dxfId="100" priority="257">
      <formula>$C$214="Activo"</formula>
    </cfRule>
  </conditionalFormatting>
  <conditionalFormatting sqref="G215">
    <cfRule type="expression" dxfId="99" priority="256">
      <formula>$C$215="Activo"</formula>
    </cfRule>
  </conditionalFormatting>
  <conditionalFormatting sqref="G216">
    <cfRule type="expression" dxfId="98" priority="255">
      <formula>$C$216="Activo"</formula>
    </cfRule>
  </conditionalFormatting>
  <conditionalFormatting sqref="G217">
    <cfRule type="expression" dxfId="97" priority="254">
      <formula>$C$217="Activo"</formula>
    </cfRule>
  </conditionalFormatting>
  <conditionalFormatting sqref="G218">
    <cfRule type="expression" dxfId="96" priority="253">
      <formula>$C$218="Activo"</formula>
    </cfRule>
  </conditionalFormatting>
  <conditionalFormatting sqref="G219">
    <cfRule type="expression" dxfId="95" priority="252">
      <formula>$C$219="Activo"</formula>
    </cfRule>
  </conditionalFormatting>
  <conditionalFormatting sqref="G220">
    <cfRule type="expression" dxfId="94" priority="251">
      <formula>$C$220="Activo"</formula>
    </cfRule>
  </conditionalFormatting>
  <conditionalFormatting sqref="G226">
    <cfRule type="expression" dxfId="93" priority="130">
      <formula>$C$226="Activo"</formula>
    </cfRule>
  </conditionalFormatting>
  <conditionalFormatting sqref="G227">
    <cfRule type="expression" dxfId="92" priority="250">
      <formula>$C$227="Activo"</formula>
    </cfRule>
  </conditionalFormatting>
  <conditionalFormatting sqref="G228">
    <cfRule type="expression" dxfId="91" priority="249">
      <formula>$C$228="Activo"</formula>
    </cfRule>
  </conditionalFormatting>
  <conditionalFormatting sqref="G229">
    <cfRule type="expression" dxfId="90" priority="248">
      <formula>$C$229="Activo"</formula>
    </cfRule>
  </conditionalFormatting>
  <conditionalFormatting sqref="G230">
    <cfRule type="expression" dxfId="89" priority="247">
      <formula>$C$230="Activo"</formula>
    </cfRule>
  </conditionalFormatting>
  <conditionalFormatting sqref="G231">
    <cfRule type="expression" dxfId="88" priority="246">
      <formula>$C$231="Activo"</formula>
    </cfRule>
  </conditionalFormatting>
  <conditionalFormatting sqref="G232">
    <cfRule type="expression" dxfId="87" priority="245">
      <formula>$C$232="Activo"</formula>
    </cfRule>
  </conditionalFormatting>
  <conditionalFormatting sqref="G233">
    <cfRule type="expression" dxfId="86" priority="244">
      <formula>$C$233="Activo"</formula>
    </cfRule>
  </conditionalFormatting>
  <conditionalFormatting sqref="G234">
    <cfRule type="expression" dxfId="85" priority="243">
      <formula>$C$234="Activo"</formula>
    </cfRule>
  </conditionalFormatting>
  <conditionalFormatting sqref="G235">
    <cfRule type="expression" dxfId="84" priority="242">
      <formula>$C$235="Activo"</formula>
    </cfRule>
  </conditionalFormatting>
  <conditionalFormatting sqref="G236">
    <cfRule type="expression" dxfId="83" priority="241">
      <formula>$C$236="Activo"</formula>
    </cfRule>
  </conditionalFormatting>
  <conditionalFormatting sqref="G237">
    <cfRule type="expression" dxfId="82" priority="240">
      <formula>$C$237="Activo"</formula>
    </cfRule>
  </conditionalFormatting>
  <conditionalFormatting sqref="G242">
    <cfRule type="expression" dxfId="81" priority="135">
      <formula>$C$242="Activo"</formula>
    </cfRule>
  </conditionalFormatting>
  <conditionalFormatting sqref="G243">
    <cfRule type="expression" dxfId="80" priority="239">
      <formula>$C$243="Activo"</formula>
    </cfRule>
  </conditionalFormatting>
  <conditionalFormatting sqref="G244">
    <cfRule type="expression" dxfId="79" priority="238">
      <formula>$C$244="Activo"</formula>
    </cfRule>
  </conditionalFormatting>
  <conditionalFormatting sqref="G245">
    <cfRule type="expression" dxfId="78" priority="237">
      <formula>$C$245="Activo"</formula>
    </cfRule>
  </conditionalFormatting>
  <conditionalFormatting sqref="G246">
    <cfRule type="expression" dxfId="77" priority="236">
      <formula>$C$246="Activo"</formula>
    </cfRule>
  </conditionalFormatting>
  <conditionalFormatting sqref="G247">
    <cfRule type="expression" dxfId="76" priority="235">
      <formula>$C$247="Activo"</formula>
    </cfRule>
  </conditionalFormatting>
  <conditionalFormatting sqref="G248">
    <cfRule type="expression" dxfId="75" priority="234">
      <formula>$C$248="Activo"</formula>
    </cfRule>
  </conditionalFormatting>
  <conditionalFormatting sqref="G249">
    <cfRule type="expression" dxfId="74" priority="233">
      <formula>$C$249="Activo"</formula>
    </cfRule>
  </conditionalFormatting>
  <conditionalFormatting sqref="G255">
    <cfRule type="expression" dxfId="73" priority="134">
      <formula>$C$255="Activo"</formula>
    </cfRule>
  </conditionalFormatting>
  <conditionalFormatting sqref="G256">
    <cfRule type="expression" dxfId="72" priority="232">
      <formula>$C$256="Activo"</formula>
    </cfRule>
  </conditionalFormatting>
  <conditionalFormatting sqref="G257">
    <cfRule type="expression" dxfId="71" priority="231">
      <formula>$C$257="Activo"</formula>
    </cfRule>
  </conditionalFormatting>
  <conditionalFormatting sqref="G258">
    <cfRule type="expression" dxfId="70" priority="230">
      <formula>$C$258="Activo"</formula>
    </cfRule>
  </conditionalFormatting>
  <conditionalFormatting sqref="G259">
    <cfRule type="expression" dxfId="69" priority="229">
      <formula>$C$259="Activo"</formula>
    </cfRule>
  </conditionalFormatting>
  <conditionalFormatting sqref="G260">
    <cfRule type="expression" dxfId="68" priority="228">
      <formula>$C$260="Activo"</formula>
    </cfRule>
  </conditionalFormatting>
  <conditionalFormatting sqref="G261">
    <cfRule type="expression" dxfId="67" priority="227">
      <formula>$C$261="Activo"</formula>
    </cfRule>
  </conditionalFormatting>
  <conditionalFormatting sqref="G263">
    <cfRule type="expression" dxfId="66" priority="226">
      <formula>$C$263="Activo"</formula>
    </cfRule>
  </conditionalFormatting>
  <conditionalFormatting sqref="G264">
    <cfRule type="expression" dxfId="65" priority="218">
      <formula>$C$264="Activo"</formula>
    </cfRule>
  </conditionalFormatting>
  <conditionalFormatting sqref="G265">
    <cfRule type="expression" dxfId="64" priority="217">
      <formula>$C$265="Activo"</formula>
    </cfRule>
  </conditionalFormatting>
  <conditionalFormatting sqref="G266">
    <cfRule type="expression" dxfId="63" priority="216">
      <formula>$C$266="Activo"</formula>
    </cfRule>
  </conditionalFormatting>
  <conditionalFormatting sqref="G267">
    <cfRule type="expression" dxfId="62" priority="215">
      <formula>$C$267="Activo"</formula>
    </cfRule>
  </conditionalFormatting>
  <conditionalFormatting sqref="G268">
    <cfRule type="expression" dxfId="61" priority="214">
      <formula>$C$268="Activo"</formula>
    </cfRule>
  </conditionalFormatting>
  <conditionalFormatting sqref="G269">
    <cfRule type="expression" dxfId="60" priority="213">
      <formula>$C$269="Activo"</formula>
    </cfRule>
  </conditionalFormatting>
  <conditionalFormatting sqref="G270">
    <cfRule type="expression" dxfId="59" priority="212">
      <formula>$C$270="Activo"</formula>
    </cfRule>
  </conditionalFormatting>
  <conditionalFormatting sqref="G271">
    <cfRule type="expression" dxfId="58" priority="211">
      <formula>$C$271="Activo"</formula>
    </cfRule>
  </conditionalFormatting>
  <conditionalFormatting sqref="G272">
    <cfRule type="expression" dxfId="57" priority="210">
      <formula>$C$272="Activo"</formula>
    </cfRule>
  </conditionalFormatting>
  <conditionalFormatting sqref="G273">
    <cfRule type="expression" dxfId="56" priority="209">
      <formula>$C$273="Activo"</formula>
    </cfRule>
  </conditionalFormatting>
  <conditionalFormatting sqref="G274">
    <cfRule type="expression" dxfId="55" priority="208">
      <formula>$C$274="Activo"</formula>
    </cfRule>
  </conditionalFormatting>
  <conditionalFormatting sqref="G275">
    <cfRule type="expression" dxfId="54" priority="207">
      <formula>$C$275="Activo"</formula>
    </cfRule>
  </conditionalFormatting>
  <conditionalFormatting sqref="G280">
    <cfRule type="expression" dxfId="53" priority="133">
      <formula>$C$280="Activo"</formula>
    </cfRule>
  </conditionalFormatting>
  <conditionalFormatting sqref="G281">
    <cfRule type="expression" dxfId="52" priority="191">
      <formula>$C$281="Activo"</formula>
    </cfRule>
  </conditionalFormatting>
  <conditionalFormatting sqref="G282">
    <cfRule type="expression" dxfId="51" priority="190">
      <formula>$C$282="Activo"</formula>
    </cfRule>
  </conditionalFormatting>
  <conditionalFormatting sqref="G283">
    <cfRule type="expression" dxfId="50" priority="189">
      <formula>$C$283="Activo"</formula>
    </cfRule>
  </conditionalFormatting>
  <conditionalFormatting sqref="G284">
    <cfRule type="expression" dxfId="49" priority="188">
      <formula>$C$284="Activo"</formula>
    </cfRule>
  </conditionalFormatting>
  <conditionalFormatting sqref="G285">
    <cfRule type="expression" dxfId="48" priority="187">
      <formula>$C$285="Activo"</formula>
    </cfRule>
  </conditionalFormatting>
  <conditionalFormatting sqref="G286">
    <cfRule type="expression" dxfId="47" priority="186">
      <formula>$C$286="Activo"</formula>
    </cfRule>
  </conditionalFormatting>
  <conditionalFormatting sqref="G287">
    <cfRule type="expression" dxfId="46" priority="185">
      <formula>$C$287="Activo"</formula>
    </cfRule>
  </conditionalFormatting>
  <conditionalFormatting sqref="G288">
    <cfRule type="expression" dxfId="45" priority="184">
      <formula>$C$288="Activo"</formula>
    </cfRule>
  </conditionalFormatting>
  <conditionalFormatting sqref="G289">
    <cfRule type="expression" dxfId="44" priority="183">
      <formula>$C$289="Activo"</formula>
    </cfRule>
  </conditionalFormatting>
  <conditionalFormatting sqref="G290">
    <cfRule type="expression" dxfId="43" priority="182">
      <formula>$C$290="Activo"</formula>
    </cfRule>
  </conditionalFormatting>
  <conditionalFormatting sqref="G291">
    <cfRule type="expression" dxfId="42" priority="181">
      <formula>$C$291="Activo"</formula>
    </cfRule>
  </conditionalFormatting>
  <conditionalFormatting sqref="G292">
    <cfRule type="expression" dxfId="41" priority="180">
      <formula>$C$292="Activo"</formula>
    </cfRule>
  </conditionalFormatting>
  <conditionalFormatting sqref="G293">
    <cfRule type="expression" dxfId="40" priority="179">
      <formula>$C$293="Activo"</formula>
    </cfRule>
  </conditionalFormatting>
  <conditionalFormatting sqref="G294">
    <cfRule type="expression" dxfId="39" priority="178">
      <formula>$C$294="Activo"</formula>
    </cfRule>
  </conditionalFormatting>
  <conditionalFormatting sqref="G299">
    <cfRule type="expression" dxfId="38" priority="129">
      <formula>$C$299="Activo"</formula>
    </cfRule>
  </conditionalFormatting>
  <conditionalFormatting sqref="G300">
    <cfRule type="expression" dxfId="37" priority="166">
      <formula>$C$300="Activo"</formula>
    </cfRule>
  </conditionalFormatting>
  <conditionalFormatting sqref="G301">
    <cfRule type="expression" dxfId="36" priority="165">
      <formula>$C$301="Activo"</formula>
    </cfRule>
  </conditionalFormatting>
  <conditionalFormatting sqref="G302">
    <cfRule type="expression" dxfId="35" priority="164">
      <formula>$C$302="Activo"</formula>
    </cfRule>
  </conditionalFormatting>
  <conditionalFormatting sqref="G303">
    <cfRule type="expression" dxfId="34" priority="163">
      <formula>$C$303="Activo"</formula>
    </cfRule>
  </conditionalFormatting>
  <conditionalFormatting sqref="G304">
    <cfRule type="expression" dxfId="33" priority="162">
      <formula>$C$304="Activo"</formula>
    </cfRule>
  </conditionalFormatting>
  <conditionalFormatting sqref="G305">
    <cfRule type="expression" dxfId="32" priority="161">
      <formula>$C$305="Activo"</formula>
    </cfRule>
  </conditionalFormatting>
  <conditionalFormatting sqref="G306">
    <cfRule type="expression" dxfId="31" priority="160">
      <formula>$C$306="Activo"</formula>
    </cfRule>
  </conditionalFormatting>
  <conditionalFormatting sqref="G307">
    <cfRule type="expression" dxfId="30" priority="159">
      <formula>$C$307="Activo"</formula>
    </cfRule>
  </conditionalFormatting>
  <conditionalFormatting sqref="G308">
    <cfRule type="expression" dxfId="29" priority="158">
      <formula>$C$308="Activo"</formula>
    </cfRule>
  </conditionalFormatting>
  <conditionalFormatting sqref="G309">
    <cfRule type="expression" dxfId="28" priority="157">
      <formula>$C$309="Activo"</formula>
    </cfRule>
  </conditionalFormatting>
  <conditionalFormatting sqref="G310">
    <cfRule type="expression" dxfId="27" priority="156">
      <formula>$C$310="Activo"</formula>
    </cfRule>
  </conditionalFormatting>
  <conditionalFormatting sqref="G315">
    <cfRule type="expression" dxfId="26" priority="128">
      <formula>$C$315="Activo"</formula>
    </cfRule>
  </conditionalFormatting>
  <conditionalFormatting sqref="G316">
    <cfRule type="expression" dxfId="25" priority="155">
      <formula>$C$316="Activo"</formula>
    </cfRule>
  </conditionalFormatting>
  <conditionalFormatting sqref="G317">
    <cfRule type="expression" dxfId="24" priority="154">
      <formula>$C$317="Activo"</formula>
    </cfRule>
  </conditionalFormatting>
  <conditionalFormatting sqref="G318">
    <cfRule type="expression" dxfId="23" priority="153">
      <formula>$C$318="Activo"</formula>
    </cfRule>
  </conditionalFormatting>
  <conditionalFormatting sqref="G319">
    <cfRule type="expression" dxfId="22" priority="152">
      <formula>$C$319="Activo"</formula>
    </cfRule>
  </conditionalFormatting>
  <conditionalFormatting sqref="G320">
    <cfRule type="expression" dxfId="21" priority="151">
      <formula>$C$320="Activo"</formula>
    </cfRule>
  </conditionalFormatting>
  <conditionalFormatting sqref="G321">
    <cfRule type="expression" dxfId="20" priority="150">
      <formula>$C$321="Activo"</formula>
    </cfRule>
  </conditionalFormatting>
  <conditionalFormatting sqref="G139:H139">
    <cfRule type="expression" dxfId="19" priority="308">
      <formula>$C$139="activo"</formula>
    </cfRule>
  </conditionalFormatting>
  <conditionalFormatting sqref="K33:L47">
    <cfRule type="cellIs" dxfId="18" priority="52" operator="equal">
      <formula>"Excesso de Evidênicias"</formula>
    </cfRule>
  </conditionalFormatting>
  <conditionalFormatting sqref="K52:L59">
    <cfRule type="cellIs" dxfId="17" priority="48" operator="equal">
      <formula>"Excesso de Evidênicias"</formula>
    </cfRule>
  </conditionalFormatting>
  <conditionalFormatting sqref="K64:L69">
    <cfRule type="cellIs" dxfId="16" priority="46" operator="equal">
      <formula>"Excesso de Evidênicias"</formula>
    </cfRule>
  </conditionalFormatting>
  <conditionalFormatting sqref="K74:L81">
    <cfRule type="cellIs" dxfId="15" priority="47" operator="equal">
      <formula>"Excesso de Evidênicias"</formula>
    </cfRule>
  </conditionalFormatting>
  <conditionalFormatting sqref="K86:L92">
    <cfRule type="cellIs" dxfId="14" priority="45" operator="equal">
      <formula>"Excesso de Evidênicias"</formula>
    </cfRule>
  </conditionalFormatting>
  <conditionalFormatting sqref="K97:L119">
    <cfRule type="cellIs" dxfId="13" priority="44" operator="equal">
      <formula>"Excesso de Evidênicias"</formula>
    </cfRule>
  </conditionalFormatting>
  <conditionalFormatting sqref="K124:L138">
    <cfRule type="cellIs" dxfId="12" priority="43" operator="equal">
      <formula>"Excesso de Evidênicias"</formula>
    </cfRule>
  </conditionalFormatting>
  <conditionalFormatting sqref="K143:L153">
    <cfRule type="cellIs" dxfId="11" priority="42" operator="equal">
      <formula>"Excesso de Evidênicias"</formula>
    </cfRule>
  </conditionalFormatting>
  <conditionalFormatting sqref="K158:L161">
    <cfRule type="cellIs" dxfId="10" priority="41" operator="equal">
      <formula>"Excesso de Evidênicias"</formula>
    </cfRule>
  </conditionalFormatting>
  <conditionalFormatting sqref="K166:L185">
    <cfRule type="cellIs" dxfId="9" priority="40" operator="equal">
      <formula>"Excesso de Evidênicias"</formula>
    </cfRule>
  </conditionalFormatting>
  <conditionalFormatting sqref="K190:L199">
    <cfRule type="cellIs" dxfId="8" priority="39" operator="equal">
      <formula>"Excesso de Evidênicias"</formula>
    </cfRule>
  </conditionalFormatting>
  <conditionalFormatting sqref="K205:L220">
    <cfRule type="cellIs" dxfId="7" priority="38" operator="equal">
      <formula>"Excesso de Evidênicias"</formula>
    </cfRule>
  </conditionalFormatting>
  <conditionalFormatting sqref="K226:L237">
    <cfRule type="cellIs" dxfId="6" priority="37" operator="equal">
      <formula>"Excesso de Evidênicias"</formula>
    </cfRule>
  </conditionalFormatting>
  <conditionalFormatting sqref="K242:L249">
    <cfRule type="cellIs" dxfId="5" priority="36" operator="equal">
      <formula>"Excesso de Evidênicias"</formula>
    </cfRule>
  </conditionalFormatting>
  <conditionalFormatting sqref="K255:L261">
    <cfRule type="cellIs" dxfId="4" priority="51" operator="equal">
      <formula>"Excesso de Evidênicias"</formula>
    </cfRule>
  </conditionalFormatting>
  <conditionalFormatting sqref="K263:L275">
    <cfRule type="cellIs" dxfId="3" priority="50" operator="equal">
      <formula>"Excesso de Evidênicias"</formula>
    </cfRule>
  </conditionalFormatting>
  <conditionalFormatting sqref="K280:L294">
    <cfRule type="cellIs" dxfId="2" priority="33" operator="equal">
      <formula>"Excesso de Evidênicias"</formula>
    </cfRule>
  </conditionalFormatting>
  <conditionalFormatting sqref="K299:L310">
    <cfRule type="cellIs" dxfId="1" priority="30" operator="equal">
      <formula>"Excesso de Evidênicias"</formula>
    </cfRule>
  </conditionalFormatting>
  <conditionalFormatting sqref="K315:L321">
    <cfRule type="cellIs" dxfId="0" priority="34" operator="equal">
      <formula>"Excesso de Evidênicias"</formula>
    </cfRule>
  </conditionalFormatting>
  <dataValidations count="1">
    <dataValidation type="decimal" allowBlank="1" showInputMessage="1" showErrorMessage="1" error="O valor tem de ser de 0 a 100" sqref="E344 F328:F343" xr:uid="{B6155CD7-9595-4C8E-A4DF-7CF5DA6B5C2D}">
      <formula1>0</formula1>
      <formula2>1</formula2>
    </dataValidation>
  </dataValidations>
  <printOptions horizontalCentered="1"/>
  <pageMargins left="0.11811023622047245" right="0.11811023622047245" top="0.51181102362204722" bottom="0.43307086614173229" header="0.31496062992125984" footer="0.31496062992125984"/>
  <pageSetup paperSize="9" scale="48" orientation="landscape" r:id="rId1"/>
  <headerFooter>
    <oddHeader>&amp;R&amp;"Times New Roman,Itálico"&amp;10&amp;KFF0000Ferramenta oficial de avaliação em:  https://cvescti.palaanca.ao/</oddHeader>
    <oddFooter>&amp;L&amp;"Times New Roman,Itálico"&amp;12&amp;K01+033Avaliação de Desempenho DES/IC, v1.0. Ciclo 202__/202__&amp;C&amp;"Times New Roman,Negrito itálico"&amp;14&amp;KF2CA11Universidade Rainha Njinga a Mbande - Malanje&amp;R&amp;"Times New Roman,Normal"&amp;12&amp;P/&amp;N</oddFooter>
  </headerFooter>
  <rowBreaks count="8" manualBreakCount="8">
    <brk id="30" max="12" man="1"/>
    <brk id="82" max="13" man="1"/>
    <brk id="137" max="13" man="1"/>
    <brk id="190" max="13" man="1"/>
    <brk id="235" max="13" man="1"/>
    <brk id="294" max="13" man="1"/>
    <brk id="346" max="13" man="1"/>
    <brk id="350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Escolher 1 valor na lista" xr:uid="{DD4768AC-473C-447C-B261-01ADCC6AC73F}">
          <x14:formula1>
            <xm:f>params!$B$5:$B$6</xm:f>
          </x14:formula1>
          <xm:sqref>G12</xm:sqref>
        </x14:dataValidation>
        <x14:dataValidation type="list" allowBlank="1" showInputMessage="1" showErrorMessage="1" xr:uid="{10DB48FF-4D3A-42E7-B94C-D9FDA936D1A0}">
          <x14:formula1>
            <xm:f>params!$N$1:$N$3</xm:f>
          </x14:formula1>
          <xm:sqref>A2:N2</xm:sqref>
        </x14:dataValidation>
        <x14:dataValidation type="list" allowBlank="1" showInputMessage="1" showErrorMessage="1" xr:uid="{80F5D9B4-CF32-47B7-95C5-0985D15CFB34}">
          <x14:formula1>
            <xm:f>params!$E$1:$E$2</xm:f>
          </x14:formula1>
          <xm:sqref>C33:C47 C52:C59 C64:C69 C74:C81 C86:C92 C97:C119 C124:C138 C143:C153 C158:C161 C166:C185 C190:C199 C205:C220 C226:C237 C242:C249 C255:C261 C263:C275 C280:C294 C299:C310 C315:C321</xm:sqref>
        </x14:dataValidation>
        <x14:dataValidation type="list" allowBlank="1" showInputMessage="1" showErrorMessage="1" xr:uid="{A1E64C95-1F1B-4B6B-A10C-FDE3CA1525A1}">
          <x14:formula1>
            <xm:f>params!$F$1:$F$22</xm:f>
          </x14:formula1>
          <xm:sqref>D242:D249 D52:D59 D33:D47 D64:D69 D74:D81 D86:D92 D124:D138 D143:D153 D315:D321 D226:D237 D97:D119 D205:D220 D166:D185 D190:D199 D255:D261 D263:D275 D280:D294 D299:D310 D158:D161</xm:sqref>
        </x14:dataValidation>
        <x14:dataValidation type="list" allowBlank="1" showInputMessage="1" showErrorMessage="1" prompt="Escolher valor na lista" xr:uid="{268080E8-E027-4806-86F9-5F2D53A4EDB1}">
          <x14:formula1>
            <xm:f>params!$G$1:$G$6</xm:f>
          </x14:formula1>
          <xm:sqref>G226:G237 G33:G47 G52:G59 G86:G92 G315:G321 G97:G119 G74:G81 G124:G138 G143:G153 G166:G185 G190:G199 G299:G310 G158:G161 G205:G220 G242:G249 G263:G275 G255:G261 G280:G294 G64:G69</xm:sqref>
        </x14:dataValidation>
        <x14:dataValidation type="list" allowBlank="1" showInputMessage="1" showErrorMessage="1" prompt="Escolher 1 valor na lista" xr:uid="{62745D4D-7A75-4963-B257-257E285485C8}">
          <x14:formula1>
            <xm:f>params!$A$1:$A$7</xm:f>
          </x14:formula1>
          <xm:sqref>G13</xm:sqref>
        </x14:dataValidation>
        <x14:dataValidation type="list" allowBlank="1" showInputMessage="1" showErrorMessage="1" prompt="Escolher valor na lista" xr:uid="{F286F58B-EA95-4A06-91DD-162A05885228}">
          <x14:formula1>
            <xm:f>params!$B$1:$B$3</xm:f>
          </x14:formula1>
          <xm:sqref>G14</xm:sqref>
        </x14:dataValidation>
        <x14:dataValidation type="list" allowBlank="1" showInputMessage="1" showErrorMessage="1" prompt="Escolher valor na lista" xr:uid="{0E49AB3D-EEC2-4E9E-BE86-4F6ABD963222}">
          <x14:formula1>
            <xm:f>params!$D$1:$D$2</xm:f>
          </x14:formula1>
          <xm:sqref>G18</xm:sqref>
        </x14:dataValidation>
        <x14:dataValidation type="list" allowBlank="1" showInputMessage="1" showErrorMessage="1" prompt="Escolher valor na lista" xr:uid="{2BA6EC36-4B1D-40F4-8794-5F20E6B7A9D1}">
          <x14:formula1>
            <xm:f>params!$C$1:$C$2</xm:f>
          </x14:formula1>
          <xm:sqref>G19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36</vt:i4>
      </vt:variant>
    </vt:vector>
  </HeadingPairs>
  <TitlesOfParts>
    <vt:vector size="45" baseType="lpstr">
      <vt:lpstr>params</vt:lpstr>
      <vt:lpstr>Menu</vt:lpstr>
      <vt:lpstr>Catedráticos</vt:lpstr>
      <vt:lpstr>Associados</vt:lpstr>
      <vt:lpstr>Auxiliares</vt:lpstr>
      <vt:lpstr>Assistentes</vt:lpstr>
      <vt:lpstr>Estagiários</vt:lpstr>
      <vt:lpstr>Monitores</vt:lpstr>
      <vt:lpstr>Leitores</vt:lpstr>
      <vt:lpstr>Assistentes!_ftn1</vt:lpstr>
      <vt:lpstr>Associados!_ftn1</vt:lpstr>
      <vt:lpstr>Auxiliares!_ftn1</vt:lpstr>
      <vt:lpstr>Catedráticos!_ftn1</vt:lpstr>
      <vt:lpstr>Estagiários!_ftn1</vt:lpstr>
      <vt:lpstr>Leitores!_ftn1</vt:lpstr>
      <vt:lpstr>Monitores!_ftn1</vt:lpstr>
      <vt:lpstr>Assistentes!_ftn2</vt:lpstr>
      <vt:lpstr>Associados!_ftn2</vt:lpstr>
      <vt:lpstr>Auxiliares!_ftn2</vt:lpstr>
      <vt:lpstr>Catedráticos!_ftn2</vt:lpstr>
      <vt:lpstr>Estagiários!_ftn2</vt:lpstr>
      <vt:lpstr>Leitores!_ftn2</vt:lpstr>
      <vt:lpstr>Monitores!_ftn2</vt:lpstr>
      <vt:lpstr>Assistentes!_ftn3</vt:lpstr>
      <vt:lpstr>Associados!_ftn3</vt:lpstr>
      <vt:lpstr>Auxiliares!_ftn3</vt:lpstr>
      <vt:lpstr>Catedráticos!_ftn3</vt:lpstr>
      <vt:lpstr>Estagiários!_ftn3</vt:lpstr>
      <vt:lpstr>Leitores!_ftn3</vt:lpstr>
      <vt:lpstr>Monitores!_ftn3</vt:lpstr>
      <vt:lpstr>Assistentes!_ftn4</vt:lpstr>
      <vt:lpstr>Associados!_ftn4</vt:lpstr>
      <vt:lpstr>Auxiliares!_ftn4</vt:lpstr>
      <vt:lpstr>Catedráticos!_ftn4</vt:lpstr>
      <vt:lpstr>Estagiários!_ftn4</vt:lpstr>
      <vt:lpstr>Leitores!_ftn4</vt:lpstr>
      <vt:lpstr>Monitores!_ftn4</vt:lpstr>
      <vt:lpstr>Assistentes!Área_de_Impressão</vt:lpstr>
      <vt:lpstr>Associados!Área_de_Impressão</vt:lpstr>
      <vt:lpstr>Auxiliares!Área_de_Impressão</vt:lpstr>
      <vt:lpstr>Catedráticos!Área_de_Impressão</vt:lpstr>
      <vt:lpstr>Estagiários!Área_de_Impressão</vt:lpstr>
      <vt:lpstr>Leitores!Área_de_Impressão</vt:lpstr>
      <vt:lpstr>Menu!Área_de_Impressão</vt:lpstr>
      <vt:lpstr>Monitores!Área_de_Impressão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Ngombo Armando</dc:creator>
  <cp:lastModifiedBy>Ngombo Armando</cp:lastModifiedBy>
  <cp:lastPrinted>2025-03-05T09:00:38Z</cp:lastPrinted>
  <dcterms:created xsi:type="dcterms:W3CDTF">2015-06-05T18:17:20Z</dcterms:created>
  <dcterms:modified xsi:type="dcterms:W3CDTF">2025-03-05T09:00:57Z</dcterms:modified>
</cp:coreProperties>
</file>